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2 Видатки" sheetId="2" r:id="rId2"/>
  </sheets>
  <definedNames>
    <definedName name="_xlnm.Print_Titles" localSheetId="1">'2 Видатки'!$1:$1</definedName>
    <definedName name="_xlnm.Print_Area" localSheetId="0">'1 Доходи'!#REF!</definedName>
    <definedName name="_xlnm.Print_Area" localSheetId="1">'2 Видатки'!$A$1:$H$124</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<sst xmlns="http://schemas.openxmlformats.org/spreadsheetml/2006/main" count="286" uniqueCount="254">
  <si>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</si>
  <si>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</si>
  <si>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</si>
  <si>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</si>
  <si>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</si>
  <si>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</si>
  <si>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</si>
  <si>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</si>
  <si>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</si>
  <si>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</si>
  <si>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</si>
  <si>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</si>
  <si>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</si>
  <si>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</si>
  <si>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</si>
  <si>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</si>
  <si>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</si>
  <si>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</si>
  <si>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</si>
  <si>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</si>
  <si>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</si>
  <si>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</si>
  <si>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</si>
  <si>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</si>
  <si>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</si>
  <si>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</si>
  <si>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</si>
  <si>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</si>
  <si>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</si>
  <si>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</si>
  <si>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</si>
  <si>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</si>
  <si>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</si>
  <si>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</si>
  <si>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</si>
  <si>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</si>
  <si>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</si>
  <si>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</si>
  <si>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</si>
  <si>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</si>
  <si>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</si>
  <si>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090206</t>
  </si>
  <si>
    <t xml:space="preserve">Інші 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</si>
  <si>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</si>
  <si>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</si>
  <si>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</si>
  <si>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</si>
  <si>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</si>
  <si>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</si>
  <si>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</si>
  <si>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</si>
  <si>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</si>
  <si>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</si>
  <si>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</si>
  <si>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</si>
  <si>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</si>
  <si>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</si>
  <si>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</si>
  <si>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</si>
  <si>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</si>
  <si>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</si>
  <si>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</si>
  <si>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</si>
  <si>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</si>
  <si>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</si>
  <si>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</si>
  <si>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</si>
  <si>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</si>
  <si>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</si>
  <si>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</si>
  <si>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</si>
  <si>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</si>
  <si>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</si>
  <si>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</si>
  <si>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</si>
  <si>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</si>
  <si>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</si>
  <si>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</si>
  <si>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</si>
  <si>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</si>
  <si>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</si>
  <si>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</si>
  <si>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</si>
  <si>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</si>
  <si>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</si>
  <si>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</si>
  <si>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</si>
  <si>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</si>
  <si>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</si>
  <si>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</si>
  <si>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</si>
  <si>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</si>
  <si>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</si>
  <si>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</si>
  <si>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</si>
  <si>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</si>
  <si>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</si>
  <si>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</si>
  <si>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</si>
  <si>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</si>
  <si>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</si>
  <si>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</si>
  <si>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</si>
  <si>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</si>
  <si>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</si>
  <si>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</si>
  <si>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</si>
  <si>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</si>
  <si>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</si>
  <si>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</si>
  <si>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</si>
  <si>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</si>
  <si>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</si>
  <si>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</si>
  <si>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</si>
  <si>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</si>
  <si>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</si>
  <si>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</si>
  <si>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</si>
  <si>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</si>
  <si>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</si>
  <si>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</si>
  <si>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</si>
  <si>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</si>
  <si>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</si>
  <si>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</si>
  <si>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</si>
  <si>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</si>
  <si>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</si>
  <si>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</si>
  <si>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</si>
  <si>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</si>
  <si>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бюджетних позичок суб'ектам підприємницької діяльності</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</si>
  <si>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</si>
  <si>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</si>
  <si>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</si>
  <si>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</si>
  <si>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</si>
  <si>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</si>
  <si>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</si>
  <si>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</si>
  <si>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</si>
  <si>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</si>
  <si>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</si>
  <si>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</si>
  <si>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</si>
  <si>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</si>
  <si>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</si>
  <si>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</si>
  <si>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150122</t>
  </si>
  <si>
    <t>Інвестеційні проекти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</si>
  <si>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</si>
  <si>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</si>
  <si>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</si>
  <si>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</si>
  <si>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      </t>
  </si>
  <si>
    <t>Додаток 1</t>
  </si>
  <si>
    <t xml:space="preserve">до рішення сесії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</si>
  <si>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</si>
  <si>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</si>
  <si>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</si>
  <si>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</si>
  <si>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</si>
  <si>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</si>
  <si>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</si>
  <si>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xml:space="preserve">Виконано </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</si>
  <si>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</si>
  <si>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</si>
  <si>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</si>
  <si>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</si>
  <si>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</si>
  <si>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</si>
  <si>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</si>
  <si>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</si>
  <si>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</si>
  <si>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</si>
  <si>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</si>
  <si>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</si>
  <si>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</si>
  <si>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</si>
  <si>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</si>
  <si>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</si>
  <si>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</si>
  <si>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</si>
  <si>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081004</t>
  </si>
  <si>
    <t>Централізовані бухгалтерії</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</si>
  <si>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</si>
  <si>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</si>
  <si>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</si>
  <si>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250380</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</si>
  <si>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</si>
  <si>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</si>
  <si>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</si>
  <si>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</si>
  <si>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</si>
  <si>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</si>
  <si>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</si>
  <si>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</si>
  <si>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</si>
  <si>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</si>
  <si>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</si>
  <si>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</si>
  <si>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Надходження від плати за послуги, що надаються бюджетними установами згідно із законодавством</t>
  </si>
  <si>
    <t>100202</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</si>
  <si>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</si>
  <si>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</si>
  <si>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Інші додаткові дотації </t>
  </si>
  <si>
    <t>200200</t>
  </si>
  <si>
    <t>Охорона і раціональне використання земель</t>
  </si>
  <si>
    <t>від "    "                    2012 року</t>
  </si>
  <si>
    <t>Бюджетні призначення на  2012 рік</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</si>
  <si>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</si>
  <si>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</si>
  <si>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</si>
  <si>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</si>
  <si>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</si>
  <si>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</si>
  <si>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</si>
  <si>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</si>
  <si>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</si>
  <si>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</si>
  <si>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</si>
  <si>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</si>
  <si>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</si>
  <si>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</si>
  <si>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</si>
  <si>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</si>
  <si>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</si>
  <si>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</si>
  <si>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за І квартал 2012 року"</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</si>
  <si>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</si>
  <si>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</si>
  <si>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</si>
  <si>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</si>
  <si>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</si>
  <si>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</si>
  <si>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</si>
  <si>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</si>
  <si>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</si>
  <si>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</si>
  <si>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</si>
  <si>
    <t xml:space="preserve"> та спеціальному фонду за І півріччя  2012 року</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</si>
  <si>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</si>
  <si>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покращення надання соціальних послуг найуразливіших верств населення</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</si>
  <si>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</si>
  <si>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070807</t>
  </si>
  <si>
    <t>інші освітні програми</t>
  </si>
  <si>
    <t>Утримання центрів соціальних служб для сім"ї, дітей та молоді</t>
  </si>
  <si>
    <t>170703</t>
  </si>
  <si>
    <t>Видатки на проведення робіт, пов"язаних із будівництвом,реконструкцією,ремонтом доріг</t>
  </si>
  <si>
    <t>Додаткова дотація з державного бюджету на вирівнювання фінансової забезпеченості</t>
  </si>
  <si>
    <t xml:space="preserve">апарату районної ради                                                   </t>
  </si>
  <si>
    <t>Керуючий справами  виконавчого</t>
  </si>
  <si>
    <t>І.В.Кудрик</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</si>
</sst>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6">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color indexed="8"/>
      <name val="Times New Roman"/>
      <family val="1"/>
    </font>
    <font>
      <i/>
      <sz val="12"/>
      <name val="Times New Roman"/>
      <family val="1"/>
    </font>
    <font>
      <sz val="11"/>
      <color indexed="8"/>
      <name val="Times New Roman"/>
      <family val="1"/>
    </font>
    <font>
      <b/>
      <i/>
      <sz val="12"/>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s>
  <cellStyleXfs count="64">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17" borderId="0" applyNumberFormat="0" applyBorder="0" applyAlignment="0" applyProtection="0"/>
  </cellStyleXfs>
  <cellXfs count="146">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horizontal="center"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2" fillId="0" borderId="0" xfId="0" applyFont="1" applyFill="1" applyAlignment="1">
      <alignment vertical="top"/>
    </xf>
    <xf numFmtId="49" fontId="4" fillId="0" borderId="13" xfId="0" applyNumberFormat="1" applyFont="1" applyFill="1" applyBorder="1" applyAlignment="1">
      <alignment horizontal="left" vertical="top"/>
    </xf>
    <xf numFmtId="0" fontId="4" fillId="0" borderId="13" xfId="0" applyFont="1" applyFill="1" applyBorder="1" applyAlignment="1">
      <alignment vertical="top" wrapText="1"/>
    </xf>
    <xf numFmtId="1" fontId="4" fillId="0" borderId="13" xfId="0" applyNumberFormat="1" applyFont="1" applyFill="1" applyBorder="1" applyAlignment="1">
      <alignment horizontal="center" vertical="top"/>
    </xf>
    <xf numFmtId="172" fontId="4" fillId="0" borderId="13" xfId="0" applyNumberFormat="1" applyFont="1" applyFill="1" applyBorder="1" applyAlignment="1">
      <alignment horizontal="center" vertical="top"/>
    </xf>
    <xf numFmtId="49" fontId="4" fillId="0" borderId="14" xfId="0" applyNumberFormat="1" applyFont="1" applyFill="1" applyBorder="1" applyAlignment="1">
      <alignment horizontal="left" vertical="top"/>
    </xf>
    <xf numFmtId="0" fontId="4" fillId="0" borderId="14" xfId="0" applyFont="1" applyFill="1" applyBorder="1" applyAlignment="1">
      <alignment vertical="top" wrapText="1"/>
    </xf>
    <xf numFmtId="1" fontId="4" fillId="0" borderId="14" xfId="0" applyNumberFormat="1" applyFont="1" applyFill="1" applyBorder="1" applyAlignment="1">
      <alignment horizontal="center" vertical="top"/>
    </xf>
    <xf numFmtId="172" fontId="4" fillId="0" borderId="14" xfId="0" applyNumberFormat="1" applyFont="1" applyFill="1" applyBorder="1" applyAlignment="1">
      <alignment horizontal="center" vertical="top"/>
    </xf>
    <xf numFmtId="49" fontId="3" fillId="0" borderId="14" xfId="0" applyNumberFormat="1" applyFont="1" applyFill="1" applyBorder="1" applyAlignment="1">
      <alignment horizontal="left" vertical="top"/>
    </xf>
    <xf numFmtId="0" fontId="3" fillId="0" borderId="14" xfId="0" applyFont="1" applyFill="1" applyBorder="1" applyAlignment="1">
      <alignment vertical="top" wrapText="1"/>
    </xf>
    <xf numFmtId="1" fontId="3" fillId="0" borderId="14" xfId="0" applyNumberFormat="1" applyFont="1" applyFill="1" applyBorder="1" applyAlignment="1">
      <alignment horizontal="center" vertical="top"/>
    </xf>
    <xf numFmtId="0" fontId="5" fillId="0" borderId="14" xfId="0" applyFont="1" applyFill="1" applyBorder="1" applyAlignment="1">
      <alignment vertical="top" wrapText="1"/>
    </xf>
    <xf numFmtId="49" fontId="3" fillId="0" borderId="15" xfId="0" applyNumberFormat="1" applyFont="1" applyFill="1" applyBorder="1" applyAlignment="1">
      <alignment horizontal="left" vertical="top"/>
    </xf>
    <xf numFmtId="0" fontId="3" fillId="0" borderId="15" xfId="53" applyFont="1" applyFill="1" applyBorder="1" applyAlignment="1" applyProtection="1">
      <alignment vertical="center" wrapText="1"/>
      <protection/>
    </xf>
    <xf numFmtId="1" fontId="3" fillId="0" borderId="15" xfId="0" applyNumberFormat="1" applyFont="1" applyFill="1" applyBorder="1" applyAlignment="1">
      <alignment horizontal="center" vertical="top"/>
    </xf>
    <xf numFmtId="0" fontId="3" fillId="0" borderId="14" xfId="53" applyFont="1" applyFill="1" applyBorder="1" applyAlignment="1" applyProtection="1">
      <alignment vertical="center" wrapText="1"/>
      <protection/>
    </xf>
    <xf numFmtId="0" fontId="2" fillId="0" borderId="11" xfId="0" applyFont="1" applyFill="1" applyBorder="1" applyAlignment="1">
      <alignment vertical="top"/>
    </xf>
    <xf numFmtId="0" fontId="3" fillId="0" borderId="14" xfId="53" applyNumberFormat="1" applyFont="1" applyFill="1" applyBorder="1" applyAlignment="1" applyProtection="1">
      <alignment vertical="center" wrapText="1"/>
      <protection/>
    </xf>
    <xf numFmtId="49" fontId="3" fillId="0" borderId="13" xfId="0" applyNumberFormat="1" applyFont="1" applyFill="1" applyBorder="1" applyAlignment="1">
      <alignment horizontal="left" vertical="top"/>
    </xf>
    <xf numFmtId="0" fontId="3" fillId="0" borderId="13" xfId="53" applyFont="1" applyFill="1" applyBorder="1" applyAlignment="1" applyProtection="1">
      <alignment vertical="center" wrapText="1"/>
      <protection/>
    </xf>
    <xf numFmtId="1" fontId="3" fillId="0" borderId="13" xfId="0" applyNumberFormat="1" applyFont="1" applyFill="1" applyBorder="1" applyAlignment="1">
      <alignment horizontal="center" vertical="top"/>
    </xf>
    <xf numFmtId="172" fontId="3" fillId="0" borderId="13" xfId="0" applyNumberFormat="1" applyFont="1" applyFill="1" applyBorder="1" applyAlignment="1">
      <alignment horizontal="center" vertical="top"/>
    </xf>
    <xf numFmtId="0" fontId="3" fillId="0" borderId="13" xfId="53" applyNumberFormat="1" applyFont="1" applyFill="1" applyBorder="1" applyAlignment="1" applyProtection="1">
      <alignment vertical="center" wrapText="1"/>
      <protection/>
    </xf>
    <xf numFmtId="49" fontId="3" fillId="0" borderId="13" xfId="0" applyNumberFormat="1" applyFont="1" applyFill="1" applyBorder="1" applyAlignment="1">
      <alignment horizontal="center" vertical="top"/>
    </xf>
    <xf numFmtId="0" fontId="10" fillId="0" borderId="14" xfId="0" applyFont="1" applyFill="1" applyBorder="1" applyAlignment="1">
      <alignment vertical="top" wrapText="1"/>
    </xf>
    <xf numFmtId="0" fontId="4" fillId="0" borderId="14" xfId="0" applyFont="1" applyFill="1" applyBorder="1" applyAlignment="1">
      <alignment horizontal="left" vertical="top"/>
    </xf>
    <xf numFmtId="0" fontId="3" fillId="0" borderId="14" xfId="0" applyFont="1" applyFill="1" applyBorder="1" applyAlignment="1">
      <alignment horizontal="left" vertical="top"/>
    </xf>
    <xf numFmtId="1" fontId="4" fillId="0" borderId="14" xfId="0" applyNumberFormat="1" applyFont="1" applyFill="1" applyBorder="1" applyAlignment="1">
      <alignment horizontal="center" vertical="top"/>
    </xf>
    <xf numFmtId="49" fontId="4" fillId="0" borderId="15" xfId="0" applyNumberFormat="1" applyFont="1" applyFill="1" applyBorder="1" applyAlignment="1">
      <alignment horizontal="left" vertical="top"/>
    </xf>
    <xf numFmtId="0" fontId="4" fillId="0" borderId="15" xfId="0" applyFont="1" applyFill="1" applyBorder="1" applyAlignment="1">
      <alignment vertical="top" wrapText="1"/>
    </xf>
    <xf numFmtId="1" fontId="4" fillId="0" borderId="15" xfId="0" applyNumberFormat="1" applyFont="1" applyFill="1" applyBorder="1" applyAlignment="1">
      <alignment horizontal="center" vertical="top"/>
    </xf>
    <xf numFmtId="0" fontId="3" fillId="0" borderId="13"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4" xfId="0" applyNumberFormat="1" applyFont="1" applyFill="1" applyBorder="1" applyAlignment="1">
      <alignment horizontal="center" vertical="top"/>
    </xf>
    <xf numFmtId="0" fontId="4" fillId="0" borderId="14"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5" xfId="0" applyFont="1" applyFill="1" applyBorder="1" applyAlignment="1">
      <alignment horizontal="left" vertical="top"/>
    </xf>
    <xf numFmtId="0" fontId="3" fillId="0" borderId="15" xfId="0" applyFont="1" applyFill="1" applyBorder="1" applyAlignment="1">
      <alignment vertical="top" wrapText="1"/>
    </xf>
    <xf numFmtId="0" fontId="1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xf>
    <xf numFmtId="0" fontId="13" fillId="0" borderId="11" xfId="0" applyFont="1" applyFill="1" applyBorder="1" applyAlignment="1">
      <alignment horizontal="center" vertical="top"/>
    </xf>
    <xf numFmtId="0" fontId="4" fillId="0" borderId="10" xfId="0" applyFont="1" applyFill="1" applyBorder="1" applyAlignment="1">
      <alignment vertical="top"/>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0" xfId="0" applyFont="1" applyFill="1" applyBorder="1" applyAlignment="1">
      <alignment horizontal="center" vertical="top"/>
    </xf>
    <xf numFmtId="1" fontId="5" fillId="0" borderId="14" xfId="0" applyNumberFormat="1" applyFont="1" applyFill="1" applyBorder="1" applyAlignment="1">
      <alignment horizontal="center" vertical="top"/>
    </xf>
    <xf numFmtId="1" fontId="16" fillId="0" borderId="14" xfId="0" applyNumberFormat="1" applyFont="1" applyFill="1" applyBorder="1" applyAlignment="1">
      <alignment horizontal="center" vertical="top"/>
    </xf>
    <xf numFmtId="0" fontId="3" fillId="0" borderId="14" xfId="0" applyFont="1" applyFill="1" applyBorder="1" applyAlignment="1">
      <alignment horizontal="center" vertical="top" wrapText="1"/>
    </xf>
    <xf numFmtId="0" fontId="3" fillId="0" borderId="14"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4"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top"/>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4" xfId="0" applyFont="1" applyFill="1" applyBorder="1" applyAlignment="1">
      <alignment horizontal="center" vertical="top"/>
    </xf>
    <xf numFmtId="0" fontId="2" fillId="0" borderId="14" xfId="0" applyFont="1" applyFill="1" applyBorder="1" applyAlignment="1">
      <alignment horizontal="left" vertical="top"/>
    </xf>
    <xf numFmtId="0" fontId="2" fillId="0" borderId="16" xfId="0" applyFont="1" applyFill="1" applyBorder="1" applyAlignment="1">
      <alignment horizontal="center" vertical="top" wrapText="1"/>
    </xf>
    <xf numFmtId="0" fontId="2" fillId="0" borderId="16" xfId="0"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0" fontId="37" fillId="0" borderId="14" xfId="0" applyFont="1" applyFill="1" applyBorder="1" applyAlignment="1">
      <alignment horizontal="left" vertical="top"/>
    </xf>
    <xf numFmtId="0" fontId="37" fillId="0" borderId="11" xfId="0" applyFont="1" applyFill="1" applyBorder="1" applyAlignment="1">
      <alignment horizontal="center" vertical="top" wrapText="1"/>
    </xf>
    <xf numFmtId="3" fontId="37" fillId="0" borderId="11" xfId="0" applyNumberFormat="1" applyFont="1" applyFill="1" applyBorder="1" applyAlignment="1">
      <alignment horizontal="center" vertical="top"/>
    </xf>
    <xf numFmtId="172" fontId="41" fillId="0" borderId="11" xfId="0" applyNumberFormat="1" applyFont="1" applyFill="1" applyBorder="1" applyAlignment="1" applyProtection="1">
      <alignment horizontal="center" vertical="top"/>
      <protection/>
    </xf>
    <xf numFmtId="172" fontId="41" fillId="0" borderId="12" xfId="0" applyNumberFormat="1" applyFont="1" applyFill="1" applyBorder="1" applyAlignment="1" applyProtection="1">
      <alignment horizontal="center" vertical="top"/>
      <protection/>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4" xfId="0" applyFont="1" applyFill="1" applyBorder="1" applyAlignment="1">
      <alignment horizontal="left" vertical="top"/>
    </xf>
    <xf numFmtId="0" fontId="12" fillId="0" borderId="14" xfId="0" applyFont="1" applyFill="1" applyBorder="1" applyAlignment="1">
      <alignment vertical="top"/>
    </xf>
    <xf numFmtId="3" fontId="12" fillId="0" borderId="13" xfId="0" applyNumberFormat="1" applyFont="1" applyFill="1" applyBorder="1" applyAlignment="1">
      <alignment horizontal="center" vertical="top"/>
    </xf>
    <xf numFmtId="172" fontId="1" fillId="0" borderId="13" xfId="0" applyNumberFormat="1" applyFont="1" applyFill="1" applyBorder="1" applyAlignment="1" applyProtection="1">
      <alignment horizontal="center" vertical="top"/>
      <protection/>
    </xf>
    <xf numFmtId="0" fontId="12" fillId="0" borderId="14" xfId="0" applyFont="1" applyFill="1" applyBorder="1" applyAlignment="1">
      <alignment vertical="top" wrapText="1"/>
    </xf>
    <xf numFmtId="3" fontId="11" fillId="0" borderId="14" xfId="0" applyNumberFormat="1" applyFont="1" applyFill="1" applyBorder="1" applyAlignment="1">
      <alignment horizontal="center" vertical="top"/>
    </xf>
    <xf numFmtId="0" fontId="11" fillId="0" borderId="14" xfId="0" applyFont="1" applyFill="1" applyBorder="1" applyAlignment="1">
      <alignment horizontal="left" vertical="top"/>
    </xf>
    <xf numFmtId="0" fontId="42" fillId="0" borderId="14" xfId="0" applyFont="1" applyFill="1" applyBorder="1" applyAlignment="1">
      <alignment vertical="top" wrapText="1"/>
    </xf>
    <xf numFmtId="0" fontId="11" fillId="0" borderId="14" xfId="0" applyFont="1" applyFill="1" applyBorder="1" applyAlignment="1">
      <alignment vertical="top" wrapText="1"/>
    </xf>
    <xf numFmtId="0" fontId="37" fillId="0" borderId="18" xfId="0" applyFont="1" applyFill="1" applyBorder="1" applyAlignment="1">
      <alignment vertical="top" wrapText="1"/>
    </xf>
    <xf numFmtId="0" fontId="11" fillId="0" borderId="18" xfId="0" applyFont="1" applyFill="1" applyBorder="1" applyAlignment="1">
      <alignment vertical="top" wrapText="1"/>
    </xf>
    <xf numFmtId="0" fontId="12" fillId="0" borderId="12" xfId="0" applyFont="1" applyFill="1" applyBorder="1" applyAlignment="1">
      <alignment horizontal="left" vertical="top" wrapText="1"/>
    </xf>
    <xf numFmtId="3" fontId="12" fillId="0" borderId="14" xfId="0" applyNumberFormat="1" applyFont="1" applyFill="1" applyBorder="1" applyAlignment="1">
      <alignment horizontal="center" vertical="top"/>
    </xf>
    <xf numFmtId="172" fontId="43" fillId="0" borderId="13" xfId="0" applyNumberFormat="1" applyFont="1" applyFill="1" applyBorder="1" applyAlignment="1" applyProtection="1">
      <alignment horizontal="center" vertical="top"/>
      <protection/>
    </xf>
    <xf numFmtId="0" fontId="2" fillId="0" borderId="18" xfId="0" applyFont="1" applyFill="1" applyBorder="1" applyAlignment="1">
      <alignment vertical="top" wrapText="1"/>
    </xf>
    <xf numFmtId="0" fontId="1" fillId="0" borderId="18" xfId="0" applyFont="1" applyFill="1" applyBorder="1" applyAlignment="1">
      <alignment vertical="top" wrapText="1"/>
    </xf>
    <xf numFmtId="0" fontId="44" fillId="0" borderId="18" xfId="0" applyFont="1" applyFill="1" applyBorder="1" applyAlignment="1">
      <alignment vertical="top" wrapText="1"/>
    </xf>
    <xf numFmtId="0" fontId="2" fillId="0" borderId="0" xfId="0" applyFont="1" applyFill="1" applyBorder="1" applyAlignment="1">
      <alignment vertical="top" wrapText="1"/>
    </xf>
    <xf numFmtId="0" fontId="11"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3" fontId="2" fillId="0" borderId="14"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0" fontId="11" fillId="0" borderId="18" xfId="0" applyFont="1" applyFill="1" applyBorder="1" applyAlignment="1">
      <alignment horizontal="justify" vertical="top" wrapText="1"/>
    </xf>
    <xf numFmtId="3" fontId="11" fillId="0" borderId="13" xfId="0" applyNumberFormat="1" applyFont="1" applyFill="1" applyBorder="1" applyAlignment="1">
      <alignment horizontal="center" vertical="top"/>
    </xf>
    <xf numFmtId="0" fontId="1" fillId="0" borderId="14" xfId="0" applyFont="1" applyFill="1" applyBorder="1" applyAlignment="1">
      <alignment horizontal="left" vertical="top"/>
    </xf>
    <xf numFmtId="0" fontId="11" fillId="0" borderId="19" xfId="0" applyFont="1" applyFill="1" applyBorder="1" applyAlignment="1">
      <alignment horizontal="justify" vertical="top" wrapText="1"/>
    </xf>
    <xf numFmtId="0" fontId="1" fillId="0" borderId="19" xfId="0" applyFont="1" applyFill="1" applyBorder="1" applyAlignment="1">
      <alignment vertical="top" wrapText="1"/>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20" xfId="0" applyFont="1" applyFill="1" applyBorder="1" applyAlignment="1">
      <alignment vertical="top"/>
    </xf>
    <xf numFmtId="172" fontId="2" fillId="0" borderId="11" xfId="0" applyNumberFormat="1" applyFont="1" applyFill="1" applyBorder="1" applyAlignment="1" applyProtection="1">
      <alignment vertical="top"/>
      <protection/>
    </xf>
    <xf numFmtId="0" fontId="12" fillId="0" borderId="14"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4" xfId="0" applyFont="1" applyFill="1" applyBorder="1" applyAlignment="1">
      <alignment horizontal="left" vertical="top" wrapText="1"/>
    </xf>
    <xf numFmtId="0" fontId="37" fillId="0" borderId="12"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2" fontId="1" fillId="0" borderId="0" xfId="0" applyNumberFormat="1" applyFont="1" applyFill="1" applyAlignment="1">
      <alignment vertical="top"/>
    </xf>
    <xf numFmtId="172" fontId="43" fillId="0" borderId="14" xfId="0" applyNumberFormat="1" applyFont="1" applyFill="1" applyBorder="1" applyAlignment="1" applyProtection="1">
      <alignment horizontal="center" vertical="top"/>
      <protection/>
    </xf>
    <xf numFmtId="172" fontId="1" fillId="0" borderId="14" xfId="0" applyNumberFormat="1" applyFont="1" applyFill="1" applyBorder="1" applyAlignment="1" applyProtection="1">
      <alignment horizontal="center" vertical="top"/>
      <protection/>
    </xf>
    <xf numFmtId="0" fontId="38" fillId="0" borderId="0" xfId="0" applyFont="1" applyFill="1" applyAlignment="1">
      <alignment horizontal="center" vertical="top" wrapText="1"/>
    </xf>
    <xf numFmtId="0" fontId="5" fillId="0" borderId="0" xfId="0" applyFont="1" applyFill="1" applyBorder="1" applyAlignment="1">
      <alignment/>
    </xf>
    <xf numFmtId="0" fontId="5" fillId="0"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1"/>
  <sheetViews>
    <sheetView tabSelected="1" view="pageBreakPreview" zoomScale="55" zoomScaleNormal="75" zoomScaleSheetLayoutView="55" zoomScalePageLayoutView="0" workbookViewId="0" topLeftCell="A37">
      <selection activeCell="B69" sqref="B69"/>
    </sheetView>
  </sheetViews>
  <sheetFormatPr defaultColWidth="9.00390625" defaultRowHeight="12.75"/>
  <cols>
    <col min="1" max="1" width="18.25390625" style="126" customWidth="1"/>
    <col min="2" max="2" width="113.375" style="83" customWidth="1"/>
    <col min="3" max="7" width="22.125" style="82" customWidth="1"/>
    <col min="8" max="8" width="5.375" style="3" customWidth="1"/>
    <col min="9" max="16384" width="9.125" style="3" customWidth="1"/>
  </cols>
  <sheetData>
    <row r="1" spans="1:5" ht="26.25" customHeight="1">
      <c r="A1" s="78"/>
      <c r="B1" s="79"/>
      <c r="C1" s="80"/>
      <c r="D1" s="80"/>
      <c r="E1" s="81" t="s">
        <v>156</v>
      </c>
    </row>
    <row r="2" spans="1:5" ht="26.25" customHeight="1">
      <c r="A2" s="78"/>
      <c r="B2" s="79"/>
      <c r="C2" s="80"/>
      <c r="D2" s="80"/>
      <c r="E2" s="81" t="s">
        <v>157</v>
      </c>
    </row>
    <row r="3" spans="1:5" ht="26.25" customHeight="1">
      <c r="A3" s="78"/>
      <c r="B3" s="79"/>
      <c r="C3" s="80"/>
      <c r="D3" s="80"/>
      <c r="E3" s="81" t="s">
        <v>158</v>
      </c>
    </row>
    <row r="4" spans="1:5" ht="26.25" customHeight="1">
      <c r="A4" s="78"/>
      <c r="B4" s="79"/>
      <c r="C4" s="80"/>
      <c r="D4" s="80"/>
      <c r="E4" s="81" t="s">
        <v>209</v>
      </c>
    </row>
    <row r="5" spans="1:5" ht="26.25" customHeight="1">
      <c r="A5" s="78"/>
      <c r="B5" s="79"/>
      <c r="C5" s="80"/>
      <c r="D5" s="80"/>
      <c r="E5" s="81" t="s">
        <v>190</v>
      </c>
    </row>
    <row r="6" spans="1:5" ht="26.25" customHeight="1">
      <c r="A6" s="78"/>
      <c r="B6" s="79"/>
      <c r="C6" s="80"/>
      <c r="D6" s="80"/>
      <c r="E6" s="81" t="s">
        <v>229</v>
      </c>
    </row>
    <row r="7" spans="1:5" ht="3.75" customHeight="1">
      <c r="A7" s="78"/>
      <c r="B7" s="79"/>
      <c r="C7" s="80"/>
      <c r="D7" s="80"/>
      <c r="E7" s="81"/>
    </row>
    <row r="8" spans="1:5" ht="22.5" customHeight="1">
      <c r="A8" s="78"/>
      <c r="B8" s="143" t="s">
        <v>159</v>
      </c>
      <c r="C8" s="143"/>
      <c r="D8" s="143"/>
      <c r="E8" s="80"/>
    </row>
    <row r="9" spans="1:5" ht="22.5" customHeight="1">
      <c r="A9" s="78"/>
      <c r="B9" s="143" t="s">
        <v>160</v>
      </c>
      <c r="C9" s="143"/>
      <c r="D9" s="143"/>
      <c r="E9" s="80"/>
    </row>
    <row r="10" spans="1:5" ht="22.5" customHeight="1">
      <c r="A10" s="78"/>
      <c r="B10" s="143" t="s">
        <v>241</v>
      </c>
      <c r="C10" s="143"/>
      <c r="D10" s="143"/>
      <c r="E10" s="80"/>
    </row>
    <row r="11" spans="1:7" ht="17.25" customHeight="1">
      <c r="A11" s="78"/>
      <c r="G11" s="82" t="s">
        <v>161</v>
      </c>
    </row>
    <row r="12" spans="1:7" s="86" customFormat="1" ht="78.75">
      <c r="A12" s="84" t="s">
        <v>162</v>
      </c>
      <c r="B12" s="85" t="s">
        <v>163</v>
      </c>
      <c r="C12" s="84" t="s">
        <v>210</v>
      </c>
      <c r="D12" s="84" t="s">
        <v>164</v>
      </c>
      <c r="E12" s="84" t="s">
        <v>165</v>
      </c>
      <c r="F12" s="84" t="s">
        <v>211</v>
      </c>
      <c r="G12" s="84" t="s">
        <v>166</v>
      </c>
    </row>
    <row r="13" spans="1:7" s="82" customFormat="1" ht="18.75">
      <c r="A13" s="87">
        <v>1</v>
      </c>
      <c r="B13" s="85">
        <v>2</v>
      </c>
      <c r="C13" s="87">
        <v>3</v>
      </c>
      <c r="D13" s="84">
        <v>4</v>
      </c>
      <c r="E13" s="87">
        <v>5</v>
      </c>
      <c r="F13" s="87">
        <v>6</v>
      </c>
      <c r="G13" s="87">
        <v>7</v>
      </c>
    </row>
    <row r="14" spans="1:7" ht="18.75">
      <c r="A14" s="88"/>
      <c r="B14" s="89" t="s">
        <v>167</v>
      </c>
      <c r="C14" s="90"/>
      <c r="D14" s="90"/>
      <c r="E14" s="90"/>
      <c r="F14" s="91"/>
      <c r="G14" s="92"/>
    </row>
    <row r="15" spans="1:8" s="99" customFormat="1" ht="20.25">
      <c r="A15" s="93"/>
      <c r="B15" s="94" t="s">
        <v>0</v>
      </c>
      <c r="C15" s="95"/>
      <c r="D15" s="95"/>
      <c r="E15" s="95"/>
      <c r="F15" s="96"/>
      <c r="G15" s="97"/>
      <c r="H15" s="98"/>
    </row>
    <row r="16" spans="1:8" s="72" customFormat="1" ht="18.75">
      <c r="A16" s="100">
        <v>10000000</v>
      </c>
      <c r="B16" s="101" t="s">
        <v>212</v>
      </c>
      <c r="C16" s="102">
        <f>SUM(C17)</f>
        <v>18899636</v>
      </c>
      <c r="D16" s="102">
        <f>SUM(D17)</f>
        <v>8749490</v>
      </c>
      <c r="E16" s="102">
        <f>SUM(E17)</f>
        <v>9446436</v>
      </c>
      <c r="F16" s="103">
        <f>IF(C16=0,"",E16/C16*100)</f>
        <v>49.98210547547053</v>
      </c>
      <c r="G16" s="103">
        <f>IF(D16=0,"",E16/D16*100)</f>
        <v>107.96556142129428</v>
      </c>
      <c r="H16" s="3"/>
    </row>
    <row r="17" spans="1:8" s="72" customFormat="1" ht="18.75">
      <c r="A17" s="100">
        <v>11000000</v>
      </c>
      <c r="B17" s="104" t="s">
        <v>213</v>
      </c>
      <c r="C17" s="105">
        <f>SUM(C18,C24)</f>
        <v>18899636</v>
      </c>
      <c r="D17" s="105">
        <f>SUM(D18,D24)</f>
        <v>8749490</v>
      </c>
      <c r="E17" s="105">
        <f>SUM(E18,E24)</f>
        <v>9446436</v>
      </c>
      <c r="F17" s="103">
        <f>IF(C17=0,"",E17/C17*100)</f>
        <v>49.98210547547053</v>
      </c>
      <c r="G17" s="103">
        <f aca="true" t="shared" si="0" ref="G17:G71">IF(D17=0,"",E17/D17*100)</f>
        <v>107.96556142129428</v>
      </c>
      <c r="H17" s="3"/>
    </row>
    <row r="18" spans="1:8" s="72" customFormat="1" ht="18.75">
      <c r="A18" s="106">
        <v>11010000</v>
      </c>
      <c r="B18" s="107" t="s">
        <v>214</v>
      </c>
      <c r="C18" s="105">
        <f>SUM(C19:C23)</f>
        <v>18821156</v>
      </c>
      <c r="D18" s="105">
        <f>SUM(D19:D23)</f>
        <v>8710250</v>
      </c>
      <c r="E18" s="105">
        <f>SUM(E19:E23)</f>
        <v>9399309</v>
      </c>
      <c r="F18" s="103">
        <f aca="true" t="shared" si="1" ref="F18:F71">IF(C18=0,"",E18/C18*100)</f>
        <v>49.940125888122914</v>
      </c>
      <c r="G18" s="103">
        <f t="shared" si="0"/>
        <v>107.91089807984847</v>
      </c>
      <c r="H18" s="3"/>
    </row>
    <row r="19" spans="1:8" s="72" customFormat="1" ht="31.5">
      <c r="A19" s="106">
        <v>11010100</v>
      </c>
      <c r="B19" s="108" t="s">
        <v>215</v>
      </c>
      <c r="C19" s="105">
        <v>16455705</v>
      </c>
      <c r="D19" s="105">
        <v>7584434</v>
      </c>
      <c r="E19" s="105">
        <v>8268374</v>
      </c>
      <c r="F19" s="103">
        <f t="shared" si="1"/>
        <v>50.24624590681469</v>
      </c>
      <c r="G19" s="103">
        <f t="shared" si="0"/>
        <v>109.01768015912592</v>
      </c>
      <c r="H19" s="3"/>
    </row>
    <row r="20" spans="1:7" ht="31.5">
      <c r="A20" s="106">
        <v>11010200</v>
      </c>
      <c r="B20" s="108" t="s">
        <v>216</v>
      </c>
      <c r="C20" s="105">
        <v>2025667</v>
      </c>
      <c r="D20" s="105">
        <v>933629</v>
      </c>
      <c r="E20" s="105">
        <v>929143</v>
      </c>
      <c r="F20" s="103">
        <f t="shared" si="1"/>
        <v>45.8684966482645</v>
      </c>
      <c r="G20" s="103">
        <f t="shared" si="0"/>
        <v>99.5195093554292</v>
      </c>
    </row>
    <row r="21" spans="1:7" ht="31.5">
      <c r="A21" s="106">
        <v>11010400</v>
      </c>
      <c r="B21" s="108" t="s">
        <v>217</v>
      </c>
      <c r="C21" s="105">
        <v>0</v>
      </c>
      <c r="D21" s="105">
        <v>0</v>
      </c>
      <c r="E21" s="105">
        <v>14394</v>
      </c>
      <c r="F21" s="103"/>
      <c r="G21" s="103"/>
    </row>
    <row r="22" spans="1:7" ht="18.75">
      <c r="A22" s="106">
        <v>11010500</v>
      </c>
      <c r="B22" s="108" t="s">
        <v>218</v>
      </c>
      <c r="C22" s="105">
        <v>273784</v>
      </c>
      <c r="D22" s="105">
        <v>126187</v>
      </c>
      <c r="E22" s="105">
        <v>187241</v>
      </c>
      <c r="F22" s="103">
        <f t="shared" si="1"/>
        <v>68.39004470677614</v>
      </c>
      <c r="G22" s="103">
        <f t="shared" si="0"/>
        <v>148.38374792965996</v>
      </c>
    </row>
    <row r="23" spans="1:8" s="72" customFormat="1" ht="31.5">
      <c r="A23" s="106">
        <v>11010600</v>
      </c>
      <c r="B23" s="108" t="s">
        <v>219</v>
      </c>
      <c r="C23" s="105">
        <v>66000</v>
      </c>
      <c r="D23" s="105">
        <v>66000</v>
      </c>
      <c r="E23" s="105">
        <v>157</v>
      </c>
      <c r="F23" s="103">
        <f t="shared" si="1"/>
        <v>0.23787878787878786</v>
      </c>
      <c r="G23" s="103">
        <f t="shared" si="0"/>
        <v>0.23787878787878786</v>
      </c>
      <c r="H23" s="3"/>
    </row>
    <row r="24" spans="1:7" ht="18.75">
      <c r="A24" s="106">
        <v>11020000</v>
      </c>
      <c r="B24" s="109" t="s">
        <v>230</v>
      </c>
      <c r="C24" s="105">
        <f>SUM(C25)</f>
        <v>78480</v>
      </c>
      <c r="D24" s="105">
        <f>SUM(D25)</f>
        <v>39240</v>
      </c>
      <c r="E24" s="105">
        <f>SUM(E25)</f>
        <v>47127</v>
      </c>
      <c r="F24" s="103">
        <f t="shared" si="1"/>
        <v>60.04969418960244</v>
      </c>
      <c r="G24" s="103">
        <f t="shared" si="0"/>
        <v>120.09938837920488</v>
      </c>
    </row>
    <row r="25" spans="1:7" ht="18.75">
      <c r="A25" s="106">
        <v>11020200</v>
      </c>
      <c r="B25" s="110" t="s">
        <v>191</v>
      </c>
      <c r="C25" s="105">
        <v>78480</v>
      </c>
      <c r="D25" s="105">
        <v>39240</v>
      </c>
      <c r="E25" s="105">
        <v>47127</v>
      </c>
      <c r="F25" s="103">
        <f t="shared" si="1"/>
        <v>60.04969418960244</v>
      </c>
      <c r="G25" s="103">
        <f t="shared" si="0"/>
        <v>120.09938837920488</v>
      </c>
    </row>
    <row r="26" spans="1:8" s="72" customFormat="1" ht="18.75">
      <c r="A26" s="100">
        <v>20000000</v>
      </c>
      <c r="B26" s="111" t="s">
        <v>168</v>
      </c>
      <c r="C26" s="112">
        <f>SUM(C27,C34,C37)</f>
        <v>21000</v>
      </c>
      <c r="D26" s="112">
        <f>SUM(D27,D34,D37)</f>
        <v>9915</v>
      </c>
      <c r="E26" s="112">
        <f>SUM(E27,E34,E37)</f>
        <v>106966</v>
      </c>
      <c r="F26" s="113" t="s">
        <v>220</v>
      </c>
      <c r="G26" s="113" t="s">
        <v>220</v>
      </c>
      <c r="H26" s="3"/>
    </row>
    <row r="27" spans="1:7" ht="18.75">
      <c r="A27" s="100">
        <v>21000000</v>
      </c>
      <c r="B27" s="114" t="s">
        <v>231</v>
      </c>
      <c r="C27" s="105">
        <f>SUM(C28,C30,C31)</f>
        <v>6000</v>
      </c>
      <c r="D27" s="105">
        <f>SUM(D28,D30,D31)</f>
        <v>3000</v>
      </c>
      <c r="E27" s="105">
        <f>SUM(E28,E30,E31)</f>
        <v>5130</v>
      </c>
      <c r="F27" s="103">
        <f t="shared" si="1"/>
        <v>85.5</v>
      </c>
      <c r="G27" s="103">
        <f t="shared" si="0"/>
        <v>171</v>
      </c>
    </row>
    <row r="28" spans="1:7" ht="47.25">
      <c r="A28" s="106">
        <v>21010000</v>
      </c>
      <c r="B28" s="110" t="s">
        <v>192</v>
      </c>
      <c r="C28" s="105">
        <f>SUM(C29)</f>
        <v>6000</v>
      </c>
      <c r="D28" s="105">
        <f>SUM(D29)</f>
        <v>3000</v>
      </c>
      <c r="E28" s="105">
        <f>SUM(E29)</f>
        <v>1937</v>
      </c>
      <c r="F28" s="103">
        <f t="shared" si="1"/>
        <v>32.28333333333334</v>
      </c>
      <c r="G28" s="103">
        <f t="shared" si="0"/>
        <v>64.56666666666668</v>
      </c>
    </row>
    <row r="29" spans="1:7" ht="31.5">
      <c r="A29" s="106">
        <v>21010300</v>
      </c>
      <c r="B29" s="115" t="s">
        <v>193</v>
      </c>
      <c r="C29" s="105">
        <v>6000</v>
      </c>
      <c r="D29" s="105">
        <v>3000</v>
      </c>
      <c r="E29" s="105">
        <v>1937</v>
      </c>
      <c r="F29" s="103">
        <f t="shared" si="1"/>
        <v>32.28333333333334</v>
      </c>
      <c r="G29" s="103">
        <f t="shared" si="0"/>
        <v>64.56666666666668</v>
      </c>
    </row>
    <row r="30" spans="1:7" ht="18.75">
      <c r="A30" s="106">
        <v>21050000</v>
      </c>
      <c r="B30" s="116" t="s">
        <v>194</v>
      </c>
      <c r="C30" s="105">
        <v>0</v>
      </c>
      <c r="D30" s="105">
        <v>0</v>
      </c>
      <c r="E30" s="105">
        <v>2862</v>
      </c>
      <c r="F30" s="103">
        <f t="shared" si="1"/>
      </c>
      <c r="G30" s="103">
        <f t="shared" si="0"/>
      </c>
    </row>
    <row r="31" spans="1:7" ht="18.75">
      <c r="A31" s="106">
        <v>21080000</v>
      </c>
      <c r="B31" s="109" t="s">
        <v>232</v>
      </c>
      <c r="C31" s="105">
        <f>SUM(C32:C32)</f>
        <v>0</v>
      </c>
      <c r="D31" s="105">
        <f>SUM(D32:D32)</f>
        <v>0</v>
      </c>
      <c r="E31" s="105">
        <f>SUM(E32:E32)</f>
        <v>331</v>
      </c>
      <c r="F31" s="103">
        <f t="shared" si="1"/>
      </c>
      <c r="G31" s="103">
        <f t="shared" si="0"/>
      </c>
    </row>
    <row r="32" spans="1:7" ht="31.5">
      <c r="A32" s="106">
        <v>21080900</v>
      </c>
      <c r="B32" s="115" t="s">
        <v>170</v>
      </c>
      <c r="C32" s="105">
        <v>0</v>
      </c>
      <c r="D32" s="105">
        <v>0</v>
      </c>
      <c r="E32" s="105">
        <v>331</v>
      </c>
      <c r="F32" s="103">
        <f t="shared" si="1"/>
      </c>
      <c r="G32" s="103">
        <f t="shared" si="0"/>
      </c>
    </row>
    <row r="33" spans="1:7" s="72" customFormat="1" ht="18.75">
      <c r="A33" s="100">
        <v>22000000</v>
      </c>
      <c r="B33" s="114" t="s">
        <v>221</v>
      </c>
      <c r="C33" s="112">
        <f aca="true" t="shared" si="2" ref="C33:E34">SUM(C34)</f>
        <v>15000</v>
      </c>
      <c r="D33" s="112">
        <f t="shared" si="2"/>
        <v>6915</v>
      </c>
      <c r="E33" s="112">
        <f t="shared" si="2"/>
        <v>7931</v>
      </c>
      <c r="F33" s="103">
        <f>IF(C33=0,"",E33/C33*100)</f>
        <v>52.87333333333334</v>
      </c>
      <c r="G33" s="103">
        <f>IF(D33=0,"",E33/D33*100)</f>
        <v>114.69269703543021</v>
      </c>
    </row>
    <row r="34" spans="1:8" s="72" customFormat="1" ht="18.75">
      <c r="A34" s="100">
        <v>22010000</v>
      </c>
      <c r="B34" s="109" t="s">
        <v>195</v>
      </c>
      <c r="C34" s="112">
        <f t="shared" si="2"/>
        <v>15000</v>
      </c>
      <c r="D34" s="112">
        <f t="shared" si="2"/>
        <v>6915</v>
      </c>
      <c r="E34" s="112">
        <f t="shared" si="2"/>
        <v>7931</v>
      </c>
      <c r="F34" s="103">
        <f t="shared" si="1"/>
        <v>52.87333333333334</v>
      </c>
      <c r="G34" s="103">
        <f t="shared" si="0"/>
        <v>114.69269703543021</v>
      </c>
      <c r="H34" s="3"/>
    </row>
    <row r="35" spans="1:7" ht="21" customHeight="1">
      <c r="A35" s="106">
        <v>22010300</v>
      </c>
      <c r="B35" s="115" t="s">
        <v>196</v>
      </c>
      <c r="C35" s="105">
        <v>15000</v>
      </c>
      <c r="D35" s="105">
        <v>6915</v>
      </c>
      <c r="E35" s="105">
        <v>7931</v>
      </c>
      <c r="F35" s="103">
        <f t="shared" si="1"/>
        <v>52.87333333333334</v>
      </c>
      <c r="G35" s="103">
        <f t="shared" si="0"/>
        <v>114.69269703543021</v>
      </c>
    </row>
    <row r="36" spans="1:7" s="72" customFormat="1" ht="21" customHeight="1">
      <c r="A36" s="100">
        <v>24000000</v>
      </c>
      <c r="B36" s="117" t="s">
        <v>222</v>
      </c>
      <c r="C36" s="112">
        <f>SUM(C37)</f>
        <v>0</v>
      </c>
      <c r="D36" s="112">
        <f>SUM(D37)</f>
        <v>0</v>
      </c>
      <c r="E36" s="112">
        <f>SUM(E37)</f>
        <v>93905</v>
      </c>
      <c r="F36" s="103">
        <f>IF(C36=0,"",E36/C36*100)</f>
      </c>
      <c r="G36" s="103">
        <f>IF(D36=0,"",E36/D36*100)</f>
      </c>
    </row>
    <row r="37" spans="1:8" s="72" customFormat="1" ht="18.75">
      <c r="A37" s="100">
        <v>24060000</v>
      </c>
      <c r="B37" s="111" t="s">
        <v>223</v>
      </c>
      <c r="C37" s="112">
        <f>SUM(C38:C38)</f>
        <v>0</v>
      </c>
      <c r="D37" s="112">
        <f>SUM(D38:D38)</f>
        <v>0</v>
      </c>
      <c r="E37" s="112">
        <f>SUM(E38:E38)</f>
        <v>93905</v>
      </c>
      <c r="F37" s="103">
        <f>IF(C37=0,"",E37/C37*100)</f>
      </c>
      <c r="G37" s="103">
        <f>IF(D37=0,"",E37/D37*100)</f>
      </c>
      <c r="H37" s="3"/>
    </row>
    <row r="38" spans="1:7" ht="18.75">
      <c r="A38" s="106">
        <v>24060300</v>
      </c>
      <c r="B38" s="118" t="s">
        <v>169</v>
      </c>
      <c r="C38" s="105">
        <v>0</v>
      </c>
      <c r="D38" s="105">
        <v>0</v>
      </c>
      <c r="E38" s="105">
        <v>93905</v>
      </c>
      <c r="F38" s="103">
        <f t="shared" si="1"/>
      </c>
      <c r="G38" s="103">
        <f t="shared" si="0"/>
      </c>
    </row>
    <row r="39" spans="1:8" s="72" customFormat="1" ht="18.75">
      <c r="A39" s="100">
        <v>30000000</v>
      </c>
      <c r="B39" s="111" t="s">
        <v>171</v>
      </c>
      <c r="C39" s="112">
        <f>SUM(C40)</f>
        <v>1000</v>
      </c>
      <c r="D39" s="112">
        <f aca="true" t="shared" si="3" ref="D39:E41">SUM(D40)</f>
        <v>0</v>
      </c>
      <c r="E39" s="112">
        <f t="shared" si="3"/>
        <v>5500</v>
      </c>
      <c r="F39" s="113" t="s">
        <v>220</v>
      </c>
      <c r="G39" s="103">
        <f t="shared" si="0"/>
      </c>
      <c r="H39" s="3"/>
    </row>
    <row r="40" spans="1:7" ht="18.75">
      <c r="A40" s="100">
        <v>31000000</v>
      </c>
      <c r="B40" s="114" t="s">
        <v>233</v>
      </c>
      <c r="C40" s="105">
        <f>SUM(C41)</f>
        <v>1000</v>
      </c>
      <c r="D40" s="105">
        <f t="shared" si="3"/>
        <v>0</v>
      </c>
      <c r="E40" s="105">
        <f t="shared" si="3"/>
        <v>5500</v>
      </c>
      <c r="F40" s="113" t="s">
        <v>220</v>
      </c>
      <c r="G40" s="103">
        <f t="shared" si="0"/>
      </c>
    </row>
    <row r="41" spans="1:7" ht="47.25">
      <c r="A41" s="106">
        <v>31010000</v>
      </c>
      <c r="B41" s="109" t="s">
        <v>197</v>
      </c>
      <c r="C41" s="105">
        <f>SUM(C42)</f>
        <v>1000</v>
      </c>
      <c r="D41" s="105">
        <f t="shared" si="3"/>
        <v>0</v>
      </c>
      <c r="E41" s="105">
        <f t="shared" si="3"/>
        <v>5500</v>
      </c>
      <c r="F41" s="141" t="s">
        <v>220</v>
      </c>
      <c r="G41" s="142">
        <f t="shared" si="0"/>
      </c>
    </row>
    <row r="42" spans="1:7" ht="47.25">
      <c r="A42" s="106">
        <v>31010200</v>
      </c>
      <c r="B42" s="115" t="s">
        <v>198</v>
      </c>
      <c r="C42" s="105">
        <v>1000</v>
      </c>
      <c r="D42" s="105">
        <v>0</v>
      </c>
      <c r="E42" s="105">
        <v>5500</v>
      </c>
      <c r="F42" s="141" t="s">
        <v>220</v>
      </c>
      <c r="G42" s="142">
        <f t="shared" si="0"/>
      </c>
    </row>
    <row r="43" spans="1:8" s="72" customFormat="1" ht="18.75">
      <c r="A43" s="119"/>
      <c r="B43" s="120" t="s">
        <v>172</v>
      </c>
      <c r="C43" s="121">
        <f>C39+C26+C16</f>
        <v>18921636</v>
      </c>
      <c r="D43" s="121">
        <f>D39+D26+D16</f>
        <v>8759405</v>
      </c>
      <c r="E43" s="121">
        <f>E39+E26+E16</f>
        <v>9558902</v>
      </c>
      <c r="F43" s="103">
        <f t="shared" si="1"/>
        <v>50.518369553245826</v>
      </c>
      <c r="G43" s="103">
        <f t="shared" si="0"/>
        <v>109.12729802994609</v>
      </c>
      <c r="H43" s="3"/>
    </row>
    <row r="44" spans="1:8" s="72" customFormat="1" ht="18.75">
      <c r="A44" s="100">
        <v>40000000</v>
      </c>
      <c r="B44" s="111" t="s">
        <v>173</v>
      </c>
      <c r="C44" s="112">
        <f>SUM(C45)</f>
        <v>133188263</v>
      </c>
      <c r="D44" s="112">
        <f>SUM(D45)</f>
        <v>76236139</v>
      </c>
      <c r="E44" s="112">
        <f>SUM(E45)</f>
        <v>73992683</v>
      </c>
      <c r="F44" s="103">
        <f t="shared" si="1"/>
        <v>55.55495757159923</v>
      </c>
      <c r="G44" s="103">
        <f t="shared" si="0"/>
        <v>97.05722767518434</v>
      </c>
      <c r="H44" s="3"/>
    </row>
    <row r="45" spans="1:7" ht="18.75">
      <c r="A45" s="100">
        <v>41000000</v>
      </c>
      <c r="B45" s="114" t="s">
        <v>234</v>
      </c>
      <c r="C45" s="105">
        <f>SUM(C46,C48,C52)</f>
        <v>133188263</v>
      </c>
      <c r="D45" s="105">
        <f>SUM(D46,D48,D52)</f>
        <v>76236139</v>
      </c>
      <c r="E45" s="105">
        <f>SUM(E46,E48,E52)</f>
        <v>73992683</v>
      </c>
      <c r="F45" s="103">
        <f t="shared" si="1"/>
        <v>55.55495757159923</v>
      </c>
      <c r="G45" s="103">
        <f t="shared" si="0"/>
        <v>97.05722767518434</v>
      </c>
    </row>
    <row r="46" spans="1:7" ht="18.75">
      <c r="A46" s="106">
        <v>41010000</v>
      </c>
      <c r="B46" s="109" t="s">
        <v>235</v>
      </c>
      <c r="C46" s="105">
        <f>SUM(C47)</f>
        <v>2499163</v>
      </c>
      <c r="D46" s="105">
        <f>SUM(D47)</f>
        <v>1151838</v>
      </c>
      <c r="E46" s="105">
        <f>SUM(E47)</f>
        <v>1148192</v>
      </c>
      <c r="F46" s="103">
        <f t="shared" si="1"/>
        <v>45.94306173706957</v>
      </c>
      <c r="G46" s="103">
        <f t="shared" si="0"/>
        <v>99.68346243134886</v>
      </c>
    </row>
    <row r="47" spans="1:7" ht="31.5">
      <c r="A47" s="106">
        <v>41010600</v>
      </c>
      <c r="B47" s="115" t="s">
        <v>199</v>
      </c>
      <c r="C47" s="105">
        <v>2499163</v>
      </c>
      <c r="D47" s="105">
        <v>1151838</v>
      </c>
      <c r="E47" s="105">
        <v>1148192</v>
      </c>
      <c r="F47" s="103">
        <f t="shared" si="1"/>
        <v>45.94306173706957</v>
      </c>
      <c r="G47" s="103">
        <f t="shared" si="0"/>
        <v>99.68346243134886</v>
      </c>
    </row>
    <row r="48" spans="1:8" s="72" customFormat="1" ht="18.75">
      <c r="A48" s="106">
        <v>41020000</v>
      </c>
      <c r="B48" s="109" t="s">
        <v>236</v>
      </c>
      <c r="C48" s="105">
        <f>SUM(C49:C49)</f>
        <v>74521900</v>
      </c>
      <c r="D48" s="105">
        <f>D49+D50+D51</f>
        <v>39371800</v>
      </c>
      <c r="E48" s="105">
        <f>E49+E50+E51</f>
        <v>38428032</v>
      </c>
      <c r="F48" s="103">
        <f t="shared" si="1"/>
        <v>51.566092651958684</v>
      </c>
      <c r="G48" s="103">
        <f t="shared" si="0"/>
        <v>97.60293407972203</v>
      </c>
      <c r="H48" s="3"/>
    </row>
    <row r="49" spans="1:8" s="72" customFormat="1" ht="18.75">
      <c r="A49" s="106">
        <v>41020100</v>
      </c>
      <c r="B49" s="115" t="s">
        <v>200</v>
      </c>
      <c r="C49" s="105">
        <v>74521900</v>
      </c>
      <c r="D49" s="105">
        <v>37261200</v>
      </c>
      <c r="E49" s="105">
        <v>37051532</v>
      </c>
      <c r="F49" s="103">
        <f t="shared" si="1"/>
        <v>49.7189846206283</v>
      </c>
      <c r="G49" s="103">
        <f t="shared" si="0"/>
        <v>99.43730207293378</v>
      </c>
      <c r="H49" s="3"/>
    </row>
    <row r="50" spans="1:8" s="72" customFormat="1" ht="18.75">
      <c r="A50" s="106">
        <v>41020600</v>
      </c>
      <c r="B50" s="115" t="s">
        <v>242</v>
      </c>
      <c r="C50" s="105">
        <v>2430000</v>
      </c>
      <c r="D50" s="105">
        <v>1933700</v>
      </c>
      <c r="E50" s="105">
        <v>1199600</v>
      </c>
      <c r="F50" s="103">
        <f t="shared" si="1"/>
        <v>49.36625514403292</v>
      </c>
      <c r="G50" s="103">
        <f t="shared" si="0"/>
        <v>62.03651031700884</v>
      </c>
      <c r="H50" s="3"/>
    </row>
    <row r="51" spans="1:8" s="72" customFormat="1" ht="31.5">
      <c r="A51" s="106">
        <v>41021200</v>
      </c>
      <c r="B51" s="115" t="s">
        <v>243</v>
      </c>
      <c r="C51" s="105">
        <v>1238500</v>
      </c>
      <c r="D51" s="105">
        <v>176900</v>
      </c>
      <c r="E51" s="105">
        <v>176900</v>
      </c>
      <c r="F51" s="103">
        <f t="shared" si="1"/>
        <v>14.283407347597901</v>
      </c>
      <c r="G51" s="103">
        <f t="shared" si="0"/>
        <v>100</v>
      </c>
      <c r="H51" s="3"/>
    </row>
    <row r="52" spans="1:8" s="123" customFormat="1" ht="19.5">
      <c r="A52" s="106">
        <v>41030000</v>
      </c>
      <c r="B52" s="109" t="s">
        <v>237</v>
      </c>
      <c r="C52" s="105">
        <f>SUM(C53:C59)</f>
        <v>56167200</v>
      </c>
      <c r="D52" s="105">
        <f>SUM(D53:D60)</f>
        <v>35712501</v>
      </c>
      <c r="E52" s="105">
        <f>SUM(E53:E59)</f>
        <v>34416459</v>
      </c>
      <c r="F52" s="103">
        <f t="shared" si="1"/>
        <v>61.27501281886938</v>
      </c>
      <c r="G52" s="103">
        <f t="shared" si="0"/>
        <v>96.3709010466671</v>
      </c>
      <c r="H52" s="122"/>
    </row>
    <row r="53" spans="1:7" ht="31.5">
      <c r="A53" s="106">
        <v>41030600</v>
      </c>
      <c r="B53" s="115" t="s">
        <v>224</v>
      </c>
      <c r="C53" s="105">
        <v>33970900</v>
      </c>
      <c r="D53" s="105">
        <v>17249463</v>
      </c>
      <c r="E53" s="105">
        <v>17249463</v>
      </c>
      <c r="F53" s="103">
        <f t="shared" si="1"/>
        <v>50.77717399303522</v>
      </c>
      <c r="G53" s="103">
        <f t="shared" si="0"/>
        <v>100</v>
      </c>
    </row>
    <row r="54" spans="1:7" ht="47.25">
      <c r="A54" s="106">
        <v>41030800</v>
      </c>
      <c r="B54" s="115" t="s">
        <v>225</v>
      </c>
      <c r="C54" s="105">
        <v>9589900</v>
      </c>
      <c r="D54" s="105">
        <v>7503474</v>
      </c>
      <c r="E54" s="105">
        <v>7503474</v>
      </c>
      <c r="F54" s="103">
        <f t="shared" si="1"/>
        <v>78.2435061888028</v>
      </c>
      <c r="G54" s="103">
        <f t="shared" si="0"/>
        <v>100</v>
      </c>
    </row>
    <row r="55" spans="1:7" ht="133.5" customHeight="1">
      <c r="A55" s="106">
        <v>41030900</v>
      </c>
      <c r="B55" s="124" t="s">
        <v>226</v>
      </c>
      <c r="C55" s="105">
        <v>1273100</v>
      </c>
      <c r="D55" s="105">
        <v>629300</v>
      </c>
      <c r="E55" s="105">
        <v>460811</v>
      </c>
      <c r="F55" s="103">
        <f t="shared" si="1"/>
        <v>36.19597832063467</v>
      </c>
      <c r="G55" s="103">
        <f t="shared" si="0"/>
        <v>73.22596535833466</v>
      </c>
    </row>
    <row r="56" spans="1:7" ht="31.5">
      <c r="A56" s="106">
        <v>41031000</v>
      </c>
      <c r="B56" s="115" t="s">
        <v>227</v>
      </c>
      <c r="C56" s="125">
        <v>1644800</v>
      </c>
      <c r="D56" s="125">
        <v>873300</v>
      </c>
      <c r="E56" s="125">
        <v>300143</v>
      </c>
      <c r="F56" s="103">
        <f t="shared" si="1"/>
        <v>18.2479936770428</v>
      </c>
      <c r="G56" s="103">
        <f t="shared" si="0"/>
        <v>34.368830871407305</v>
      </c>
    </row>
    <row r="57" spans="1:7" ht="31.5">
      <c r="A57" s="126">
        <v>41034500</v>
      </c>
      <c r="B57" s="127" t="s">
        <v>227</v>
      </c>
      <c r="C57" s="87">
        <v>8158500</v>
      </c>
      <c r="D57" s="87">
        <v>8158500</v>
      </c>
      <c r="E57" s="87">
        <v>8158500</v>
      </c>
      <c r="F57" s="103"/>
      <c r="G57" s="103"/>
    </row>
    <row r="58" spans="1:7" ht="18.75">
      <c r="A58" s="106">
        <v>41035000</v>
      </c>
      <c r="B58" s="128" t="s">
        <v>174</v>
      </c>
      <c r="C58" s="105">
        <v>968100</v>
      </c>
      <c r="D58" s="105">
        <v>501954</v>
      </c>
      <c r="E58" s="105">
        <v>500774</v>
      </c>
      <c r="F58" s="103">
        <f t="shared" si="1"/>
        <v>51.727507488895775</v>
      </c>
      <c r="G58" s="103">
        <f t="shared" si="0"/>
        <v>99.76491869772927</v>
      </c>
    </row>
    <row r="59" spans="1:7" ht="69.75" customHeight="1">
      <c r="A59" s="106">
        <v>41035800</v>
      </c>
      <c r="B59" s="115" t="s">
        <v>201</v>
      </c>
      <c r="C59" s="105">
        <v>561900</v>
      </c>
      <c r="D59" s="105">
        <v>276510</v>
      </c>
      <c r="E59" s="105">
        <v>243294</v>
      </c>
      <c r="F59" s="103">
        <f t="shared" si="1"/>
        <v>43.298451681793914</v>
      </c>
      <c r="G59" s="103">
        <f t="shared" si="0"/>
        <v>87.98741456005207</v>
      </c>
    </row>
    <row r="60" spans="1:7" ht="69.75" customHeight="1">
      <c r="A60" s="106">
        <v>41036300</v>
      </c>
      <c r="B60" s="138" t="s">
        <v>244</v>
      </c>
      <c r="C60" s="105"/>
      <c r="D60" s="105">
        <v>520000</v>
      </c>
      <c r="E60" s="105">
        <v>0</v>
      </c>
      <c r="F60" s="103"/>
      <c r="G60" s="103">
        <f t="shared" si="0"/>
        <v>0</v>
      </c>
    </row>
    <row r="61" spans="1:13" s="131" customFormat="1" ht="19.5" thickBot="1">
      <c r="A61" s="100"/>
      <c r="B61" s="111" t="s">
        <v>175</v>
      </c>
      <c r="C61" s="112">
        <f>SUM(C44,C43)</f>
        <v>152109899</v>
      </c>
      <c r="D61" s="112">
        <f>SUM(D44,D43)</f>
        <v>84995544</v>
      </c>
      <c r="E61" s="112">
        <f>SUM(E44,E43)</f>
        <v>83551585</v>
      </c>
      <c r="F61" s="103">
        <f t="shared" si="1"/>
        <v>54.92843368464797</v>
      </c>
      <c r="G61" s="103">
        <f t="shared" si="0"/>
        <v>98.30113564541689</v>
      </c>
      <c r="H61" s="129"/>
      <c r="I61" s="130"/>
      <c r="J61" s="130"/>
      <c r="K61" s="130"/>
      <c r="L61" s="130"/>
      <c r="M61" s="130"/>
    </row>
    <row r="62" spans="1:8" s="99" customFormat="1" ht="20.25">
      <c r="A62" s="93"/>
      <c r="B62" s="94" t="s">
        <v>1</v>
      </c>
      <c r="C62" s="95"/>
      <c r="D62" s="95"/>
      <c r="E62" s="132"/>
      <c r="F62" s="103">
        <f t="shared" si="1"/>
      </c>
      <c r="G62" s="103">
        <f t="shared" si="0"/>
      </c>
      <c r="H62" s="98"/>
    </row>
    <row r="63" spans="1:13" s="72" customFormat="1" ht="18.75">
      <c r="A63" s="133">
        <v>20000000</v>
      </c>
      <c r="B63" s="111" t="s">
        <v>168</v>
      </c>
      <c r="C63" s="121">
        <f>SUM(C64)</f>
        <v>2528800</v>
      </c>
      <c r="D63" s="121">
        <f>SUM(D64)</f>
        <v>3505939</v>
      </c>
      <c r="E63" s="121">
        <f>SUM(E64)</f>
        <v>2082230</v>
      </c>
      <c r="F63" s="103">
        <f t="shared" si="1"/>
        <v>82.34063587472319</v>
      </c>
      <c r="G63" s="103">
        <f t="shared" si="0"/>
        <v>59.39150681172719</v>
      </c>
      <c r="H63" s="134"/>
      <c r="I63" s="135"/>
      <c r="J63" s="135"/>
      <c r="K63" s="135"/>
      <c r="L63" s="135"/>
      <c r="M63" s="135"/>
    </row>
    <row r="64" spans="1:8" s="72" customFormat="1" ht="18.75">
      <c r="A64" s="133">
        <v>25000000</v>
      </c>
      <c r="B64" s="111" t="s">
        <v>176</v>
      </c>
      <c r="C64" s="121">
        <f>SUM(C65:C66)</f>
        <v>2528800</v>
      </c>
      <c r="D64" s="121">
        <f>SUM(D65:D66)</f>
        <v>3505939</v>
      </c>
      <c r="E64" s="121">
        <f>SUM(E65:E66)</f>
        <v>2082230</v>
      </c>
      <c r="F64" s="103">
        <f t="shared" si="1"/>
        <v>82.34063587472319</v>
      </c>
      <c r="G64" s="103">
        <f t="shared" si="0"/>
        <v>59.39150681172719</v>
      </c>
      <c r="H64" s="3"/>
    </row>
    <row r="65" spans="1:7" ht="18.75">
      <c r="A65" s="136">
        <v>25010000</v>
      </c>
      <c r="B65" s="137" t="s">
        <v>202</v>
      </c>
      <c r="C65" s="105">
        <v>1808900</v>
      </c>
      <c r="D65" s="105">
        <v>1808901</v>
      </c>
      <c r="E65" s="105">
        <v>809452</v>
      </c>
      <c r="F65" s="103">
        <f t="shared" si="1"/>
        <v>44.74830007186688</v>
      </c>
      <c r="G65" s="103">
        <f t="shared" si="0"/>
        <v>44.74827533402878</v>
      </c>
    </row>
    <row r="66" spans="1:7" ht="18.75">
      <c r="A66" s="136">
        <v>25020000</v>
      </c>
      <c r="B66" s="137" t="s">
        <v>238</v>
      </c>
      <c r="C66" s="105">
        <v>719900</v>
      </c>
      <c r="D66" s="105">
        <v>1697038</v>
      </c>
      <c r="E66" s="105">
        <v>1272778</v>
      </c>
      <c r="F66" s="103">
        <f t="shared" si="1"/>
        <v>176.7992776774552</v>
      </c>
      <c r="G66" s="103">
        <f t="shared" si="0"/>
        <v>74.99997053690018</v>
      </c>
    </row>
    <row r="67" spans="1:8" s="72" customFormat="1" ht="18.75">
      <c r="A67" s="100">
        <v>40000000</v>
      </c>
      <c r="B67" s="111" t="s">
        <v>173</v>
      </c>
      <c r="C67" s="112">
        <f>C68</f>
        <v>1909200</v>
      </c>
      <c r="D67" s="112">
        <f>D68</f>
        <v>2227545</v>
      </c>
      <c r="E67" s="112">
        <f>E68</f>
        <v>667200</v>
      </c>
      <c r="F67" s="103">
        <f t="shared" si="1"/>
        <v>34.94657448145821</v>
      </c>
      <c r="G67" s="103">
        <f t="shared" si="0"/>
        <v>29.95225685676384</v>
      </c>
      <c r="H67" s="3"/>
    </row>
    <row r="68" spans="1:8" s="123" customFormat="1" ht="19.5">
      <c r="A68" s="106">
        <v>41030000</v>
      </c>
      <c r="B68" s="109" t="s">
        <v>237</v>
      </c>
      <c r="C68" s="105">
        <f>SUM(C69:C70)</f>
        <v>1909200</v>
      </c>
      <c r="D68" s="105">
        <f>SUM(D69:D70)</f>
        <v>2227545</v>
      </c>
      <c r="E68" s="105">
        <f>SUM(E69:E70)</f>
        <v>667200</v>
      </c>
      <c r="F68" s="103">
        <f t="shared" si="1"/>
        <v>34.94657448145821</v>
      </c>
      <c r="G68" s="103">
        <f t="shared" si="0"/>
        <v>29.95225685676384</v>
      </c>
      <c r="H68" s="122"/>
    </row>
    <row r="69" spans="1:7" ht="18.75">
      <c r="A69" s="106">
        <v>41035000</v>
      </c>
      <c r="B69" s="128" t="s">
        <v>174</v>
      </c>
      <c r="C69" s="105">
        <v>0</v>
      </c>
      <c r="D69" s="105">
        <v>937245</v>
      </c>
      <c r="E69" s="105">
        <v>150000</v>
      </c>
      <c r="F69" s="103">
        <f t="shared" si="1"/>
      </c>
      <c r="G69" s="103">
        <f t="shared" si="0"/>
        <v>16.004353184066066</v>
      </c>
    </row>
    <row r="70" spans="1:7" ht="31.5">
      <c r="A70" s="106">
        <v>41034400</v>
      </c>
      <c r="B70" s="138" t="s">
        <v>228</v>
      </c>
      <c r="C70" s="105">
        <v>1909200</v>
      </c>
      <c r="D70" s="105">
        <v>1290300</v>
      </c>
      <c r="E70" s="105">
        <v>517200</v>
      </c>
      <c r="F70" s="103">
        <f t="shared" si="1"/>
        <v>27.08988057825267</v>
      </c>
      <c r="G70" s="103">
        <f t="shared" si="0"/>
        <v>40.083701464775636</v>
      </c>
    </row>
    <row r="71" spans="1:8" s="72" customFormat="1" ht="18.75">
      <c r="A71" s="88"/>
      <c r="B71" s="120" t="s">
        <v>177</v>
      </c>
      <c r="C71" s="121">
        <f>C63+C67</f>
        <v>4438000</v>
      </c>
      <c r="D71" s="121">
        <f>D63+D67</f>
        <v>5733484</v>
      </c>
      <c r="E71" s="121">
        <f>E63+E67</f>
        <v>2749430</v>
      </c>
      <c r="F71" s="103">
        <f t="shared" si="1"/>
        <v>61.95200540784137</v>
      </c>
      <c r="G71" s="103">
        <f t="shared" si="0"/>
        <v>47.95391423434687</v>
      </c>
      <c r="H71" s="3"/>
    </row>
    <row r="72" spans="1:8" s="72" customFormat="1" ht="18.75">
      <c r="A72" s="88"/>
      <c r="B72" s="119" t="s">
        <v>178</v>
      </c>
      <c r="C72" s="121">
        <f>SUM(C71,C61)</f>
        <v>156547899</v>
      </c>
      <c r="D72" s="121">
        <f>SUM(D71,D61)</f>
        <v>90729028</v>
      </c>
      <c r="E72" s="121">
        <f>SUM(E71,E61)</f>
        <v>86301015</v>
      </c>
      <c r="F72" s="103">
        <f>IF(C72=0,"",E72/C72*100)</f>
        <v>55.127545978755045</v>
      </c>
      <c r="G72" s="103">
        <f>IF(D72=0,"",E72/D72*100)</f>
        <v>95.11951897026826</v>
      </c>
      <c r="H72" s="3"/>
    </row>
    <row r="73" spans="1:2" ht="18.75">
      <c r="A73" s="78"/>
      <c r="B73" s="139"/>
    </row>
    <row r="74" spans="1:2" ht="18.75">
      <c r="A74" s="78"/>
      <c r="B74" s="139"/>
    </row>
    <row r="75" spans="1:2" ht="18.75">
      <c r="A75" s="78"/>
      <c r="B75" s="139"/>
    </row>
    <row r="76" ht="18.75">
      <c r="A76" s="78"/>
    </row>
    <row r="77" ht="18.75">
      <c r="A77" s="78"/>
    </row>
    <row r="78" ht="18.75">
      <c r="A78" s="78"/>
    </row>
    <row r="79" ht="18.75">
      <c r="A79" s="78"/>
    </row>
    <row r="80" ht="18.75">
      <c r="A80" s="78"/>
    </row>
    <row r="81" ht="18.75">
      <c r="A81" s="78"/>
    </row>
    <row r="82" ht="18.75">
      <c r="A82" s="78"/>
    </row>
    <row r="83" ht="18.75">
      <c r="A83" s="78"/>
    </row>
    <row r="84" ht="18.75">
      <c r="A84" s="78"/>
    </row>
    <row r="85" ht="18.75">
      <c r="A85" s="78"/>
    </row>
    <row r="86" ht="18.75">
      <c r="A86" s="78"/>
    </row>
    <row r="87" ht="18.75">
      <c r="A87" s="78"/>
    </row>
    <row r="88" ht="18.75">
      <c r="A88" s="78"/>
    </row>
    <row r="89" ht="18.75">
      <c r="A89" s="78"/>
    </row>
    <row r="90" ht="18.75">
      <c r="A90" s="78"/>
    </row>
    <row r="91" ht="18.75">
      <c r="A91" s="78"/>
    </row>
    <row r="92" ht="18.75">
      <c r="A92" s="78"/>
    </row>
    <row r="93" ht="18.75">
      <c r="A93" s="78"/>
    </row>
    <row r="94" ht="18.75">
      <c r="A94" s="78"/>
    </row>
    <row r="95" ht="18.75">
      <c r="A95" s="78"/>
    </row>
    <row r="96" ht="18.75">
      <c r="A96" s="78"/>
    </row>
    <row r="97" ht="18.75">
      <c r="A97" s="78"/>
    </row>
    <row r="98" ht="18.75">
      <c r="A98" s="78"/>
    </row>
    <row r="99" ht="18.75">
      <c r="A99" s="78"/>
    </row>
    <row r="100" ht="18.75">
      <c r="A100" s="78"/>
    </row>
    <row r="101" ht="18.75">
      <c r="A101" s="78"/>
    </row>
    <row r="102" ht="18.75">
      <c r="A102" s="78"/>
    </row>
    <row r="103" ht="18.75">
      <c r="A103" s="78"/>
    </row>
    <row r="104" ht="18.75">
      <c r="A104" s="78"/>
    </row>
    <row r="105" ht="18.75">
      <c r="A105" s="78"/>
    </row>
    <row r="106" ht="18.75">
      <c r="A106" s="78"/>
    </row>
    <row r="107" ht="18.75">
      <c r="A107" s="78"/>
    </row>
    <row r="108" ht="18.75">
      <c r="A108" s="78"/>
    </row>
    <row r="109" ht="18.75">
      <c r="A109" s="78"/>
    </row>
    <row r="110" ht="18.75">
      <c r="A110" s="78"/>
    </row>
    <row r="111" ht="18.75">
      <c r="A111" s="78"/>
    </row>
    <row r="112" ht="18.75">
      <c r="A112" s="78"/>
    </row>
    <row r="113" ht="18.75">
      <c r="A113" s="78"/>
    </row>
    <row r="114" ht="18.75">
      <c r="A114" s="78"/>
    </row>
    <row r="115" ht="18.75">
      <c r="A115" s="78"/>
    </row>
    <row r="116" ht="18.75">
      <c r="A116" s="78"/>
    </row>
    <row r="117" ht="18.75">
      <c r="A117" s="78"/>
    </row>
    <row r="118" ht="18.75">
      <c r="A118" s="78"/>
    </row>
    <row r="119" ht="18.75">
      <c r="A119" s="78"/>
    </row>
    <row r="120" ht="18.75">
      <c r="A120" s="78"/>
    </row>
    <row r="121" ht="18.75">
      <c r="A121" s="78"/>
    </row>
    <row r="122" ht="18.75">
      <c r="A122" s="78"/>
    </row>
    <row r="123" ht="18.75">
      <c r="A123" s="78"/>
    </row>
    <row r="124" ht="18.75">
      <c r="A124" s="78"/>
    </row>
    <row r="125" ht="18.75">
      <c r="A125" s="78"/>
    </row>
    <row r="126" ht="18.75">
      <c r="A126" s="78"/>
    </row>
    <row r="127" ht="18.75">
      <c r="A127" s="78"/>
    </row>
    <row r="128" ht="18.75">
      <c r="A128" s="78"/>
    </row>
    <row r="129" ht="18.75">
      <c r="A129" s="78"/>
    </row>
    <row r="130" ht="18.75">
      <c r="A130" s="78"/>
    </row>
    <row r="131" ht="18.75">
      <c r="A131" s="78"/>
    </row>
  </sheetData>
  <sheetProtection/>
  <mergeCells count="3">
    <mergeCell ref="B8:D8"/>
    <mergeCell ref="B9:D9"/>
    <mergeCell ref="B10:D10"/>
  </mergeCells>
  <printOptions/>
  <pageMargins left="0.7874015748031497" right="0.3937007874015748" top="0.3937007874015748" bottom="0.3937007874015748" header="0" footer="0"/>
  <pageSetup fitToHeight="100" horizontalDpi="600" verticalDpi="600" orientation="landscape"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O137"/>
  <sheetViews>
    <sheetView view="pageBreakPreview" zoomScale="50" zoomScaleNormal="50" zoomScaleSheetLayoutView="50" zoomScalePageLayoutView="0" workbookViewId="0" topLeftCell="A13">
      <selection activeCell="B124" sqref="B124"/>
    </sheetView>
  </sheetViews>
  <sheetFormatPr defaultColWidth="9.00390625" defaultRowHeight="12.75"/>
  <cols>
    <col min="1" max="1" width="13.625" style="2" customWidth="1"/>
    <col min="2" max="2" width="113.125" style="4" customWidth="1"/>
    <col min="3" max="7" width="26.625" style="1" customWidth="1"/>
    <col min="8" max="8" width="5.25390625" style="51" customWidth="1"/>
    <col min="9" max="9" width="13.25390625" style="45" bestFit="1" customWidth="1"/>
    <col min="10" max="10" width="15.375" style="45" customWidth="1"/>
    <col min="11" max="249" width="9.125" style="45" customWidth="1"/>
    <col min="250" max="16384" width="9.125" style="1" customWidth="1"/>
  </cols>
  <sheetData>
    <row r="1" spans="1:249" s="5" customFormat="1" ht="18.75">
      <c r="A1" s="71">
        <v>1</v>
      </c>
      <c r="B1" s="70">
        <v>2</v>
      </c>
      <c r="C1" s="71">
        <v>3</v>
      </c>
      <c r="D1" s="70">
        <v>4</v>
      </c>
      <c r="E1" s="71">
        <v>5</v>
      </c>
      <c r="F1" s="71">
        <v>6</v>
      </c>
      <c r="G1" s="71">
        <v>7</v>
      </c>
      <c r="H1" s="51"/>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row>
    <row r="2" spans="1:249" s="6" customFormat="1" ht="21.75" customHeight="1">
      <c r="A2" s="64"/>
      <c r="B2" s="67" t="s">
        <v>2</v>
      </c>
      <c r="C2" s="65"/>
      <c r="D2" s="65"/>
      <c r="E2" s="65"/>
      <c r="F2" s="65"/>
      <c r="G2" s="66"/>
      <c r="H2" s="5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249" s="10" customFormat="1" ht="22.5" customHeight="1">
      <c r="A3" s="7"/>
      <c r="B3" s="63" t="s">
        <v>0</v>
      </c>
      <c r="C3" s="8"/>
      <c r="D3" s="8"/>
      <c r="E3" s="8"/>
      <c r="F3" s="8"/>
      <c r="G3" s="9"/>
      <c r="H3" s="51"/>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row>
    <row r="4" spans="1:249" s="10" customFormat="1" ht="22.5" customHeight="1">
      <c r="A4" s="11" t="s">
        <v>3</v>
      </c>
      <c r="B4" s="12" t="s">
        <v>4</v>
      </c>
      <c r="C4" s="13">
        <v>1141190</v>
      </c>
      <c r="D4" s="13">
        <v>698525</v>
      </c>
      <c r="E4" s="13">
        <v>555026</v>
      </c>
      <c r="F4" s="14">
        <f>SUM(E4/C4*100)</f>
        <v>48.63572235999264</v>
      </c>
      <c r="G4" s="14">
        <f>SUM(E4/D4*100)</f>
        <v>79.45685551698222</v>
      </c>
      <c r="H4" s="5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row>
    <row r="5" spans="1:249" s="10" customFormat="1" ht="18.75">
      <c r="A5" s="15" t="s">
        <v>5</v>
      </c>
      <c r="B5" s="16" t="s">
        <v>6</v>
      </c>
      <c r="C5" s="17">
        <f>SUM(C6:C12)</f>
        <v>51460075</v>
      </c>
      <c r="D5" s="17">
        <f>SUM(D6:D12)</f>
        <v>37678433</v>
      </c>
      <c r="E5" s="17">
        <f>SUM(E6:E12)</f>
        <v>35010529</v>
      </c>
      <c r="F5" s="14">
        <f aca="true" t="shared" si="0" ref="F5:F68">SUM(E5/C5*100)</f>
        <v>68.03435284538547</v>
      </c>
      <c r="G5" s="14">
        <f aca="true" t="shared" si="1" ref="G5:G68">SUM(E5/D5*100)</f>
        <v>92.91928090533914</v>
      </c>
      <c r="H5" s="51"/>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row>
    <row r="6" spans="1:249" s="10" customFormat="1" ht="18.75">
      <c r="A6" s="19" t="s">
        <v>7</v>
      </c>
      <c r="B6" s="20" t="s">
        <v>8</v>
      </c>
      <c r="C6" s="21">
        <v>49137859</v>
      </c>
      <c r="D6" s="21">
        <v>36401923</v>
      </c>
      <c r="E6" s="21">
        <v>33794979</v>
      </c>
      <c r="F6" s="32">
        <f t="shared" si="0"/>
        <v>68.77584755982144</v>
      </c>
      <c r="G6" s="32">
        <f t="shared" si="1"/>
        <v>92.83844427669385</v>
      </c>
      <c r="H6" s="51"/>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row>
    <row r="7" spans="1:249" s="10" customFormat="1" ht="18.75">
      <c r="A7" s="19" t="s">
        <v>9</v>
      </c>
      <c r="B7" s="20" t="s">
        <v>10</v>
      </c>
      <c r="C7" s="21">
        <v>561900</v>
      </c>
      <c r="D7" s="21">
        <v>256510</v>
      </c>
      <c r="E7" s="21">
        <v>243294</v>
      </c>
      <c r="F7" s="32">
        <f t="shared" si="0"/>
        <v>43.298451681793914</v>
      </c>
      <c r="G7" s="32">
        <f t="shared" si="1"/>
        <v>94.84776421971853</v>
      </c>
      <c r="H7" s="51"/>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row>
    <row r="8" spans="1:249" s="10" customFormat="1" ht="18.75" customHeight="1">
      <c r="A8" s="19" t="s">
        <v>11</v>
      </c>
      <c r="B8" s="20" t="s">
        <v>12</v>
      </c>
      <c r="C8" s="21">
        <v>580600</v>
      </c>
      <c r="D8" s="21">
        <v>250890</v>
      </c>
      <c r="E8" s="21">
        <v>248732</v>
      </c>
      <c r="F8" s="32">
        <f t="shared" si="0"/>
        <v>42.840509817430245</v>
      </c>
      <c r="G8" s="32">
        <f t="shared" si="1"/>
        <v>99.1398620909562</v>
      </c>
      <c r="H8" s="51"/>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row>
    <row r="9" spans="1:249" s="10" customFormat="1" ht="18.75">
      <c r="A9" s="19" t="s">
        <v>13</v>
      </c>
      <c r="B9" s="20" t="s">
        <v>14</v>
      </c>
      <c r="C9" s="21">
        <v>561731</v>
      </c>
      <c r="D9" s="21">
        <v>381056</v>
      </c>
      <c r="E9" s="21">
        <v>350606</v>
      </c>
      <c r="F9" s="32">
        <f t="shared" si="0"/>
        <v>62.415284184066756</v>
      </c>
      <c r="G9" s="32">
        <f t="shared" si="1"/>
        <v>92.00904853879744</v>
      </c>
      <c r="H9" s="51"/>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row>
    <row r="10" spans="1:249" s="10" customFormat="1" ht="18.75">
      <c r="A10" s="19" t="s">
        <v>15</v>
      </c>
      <c r="B10" s="20" t="s">
        <v>16</v>
      </c>
      <c r="C10" s="21">
        <v>388885</v>
      </c>
      <c r="D10" s="21">
        <v>258733</v>
      </c>
      <c r="E10" s="21">
        <v>254957</v>
      </c>
      <c r="F10" s="32">
        <f t="shared" si="0"/>
        <v>65.56102703884181</v>
      </c>
      <c r="G10" s="32">
        <f t="shared" si="1"/>
        <v>98.54058044393254</v>
      </c>
      <c r="H10" s="51"/>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row>
    <row r="11" spans="1:249" s="10" customFormat="1" ht="18.75">
      <c r="A11" s="19" t="s">
        <v>17</v>
      </c>
      <c r="B11" s="20" t="s">
        <v>18</v>
      </c>
      <c r="C11" s="21">
        <v>211000</v>
      </c>
      <c r="D11" s="21">
        <v>116871</v>
      </c>
      <c r="E11" s="21">
        <v>109131</v>
      </c>
      <c r="F11" s="32">
        <f t="shared" si="0"/>
        <v>51.720853080568716</v>
      </c>
      <c r="G11" s="32">
        <f t="shared" si="1"/>
        <v>93.37731344816079</v>
      </c>
      <c r="H11" s="51"/>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row>
    <row r="12" spans="1:249" s="10" customFormat="1" ht="37.5">
      <c r="A12" s="19" t="s">
        <v>19</v>
      </c>
      <c r="B12" s="20" t="s">
        <v>20</v>
      </c>
      <c r="C12" s="21">
        <v>18100</v>
      </c>
      <c r="D12" s="21">
        <v>12450</v>
      </c>
      <c r="E12" s="21">
        <v>8830</v>
      </c>
      <c r="F12" s="32">
        <f t="shared" si="0"/>
        <v>48.78453038674033</v>
      </c>
      <c r="G12" s="32">
        <f t="shared" si="1"/>
        <v>70.92369477911646</v>
      </c>
      <c r="H12" s="51"/>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row>
    <row r="13" spans="1:249" s="10" customFormat="1" ht="22.5" customHeight="1">
      <c r="A13" s="15" t="s">
        <v>21</v>
      </c>
      <c r="B13" s="16" t="s">
        <v>22</v>
      </c>
      <c r="C13" s="17">
        <f>SUM(C14:C19)</f>
        <v>29674300</v>
      </c>
      <c r="D13" s="17">
        <f>SUM(D14:D19)</f>
        <v>19761806</v>
      </c>
      <c r="E13" s="17">
        <f>SUM(E14:E19)</f>
        <v>16806252</v>
      </c>
      <c r="F13" s="14">
        <f t="shared" si="0"/>
        <v>56.63571508005244</v>
      </c>
      <c r="G13" s="14">
        <f t="shared" si="1"/>
        <v>85.04410983490072</v>
      </c>
      <c r="H13" s="51"/>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row>
    <row r="14" spans="1:249" s="10" customFormat="1" ht="21" customHeight="1">
      <c r="A14" s="19" t="s">
        <v>23</v>
      </c>
      <c r="B14" s="20" t="s">
        <v>24</v>
      </c>
      <c r="C14" s="21">
        <v>22967300</v>
      </c>
      <c r="D14" s="21">
        <v>15673009</v>
      </c>
      <c r="E14" s="21">
        <v>13165291</v>
      </c>
      <c r="F14" s="32">
        <f t="shared" si="0"/>
        <v>57.32189242967175</v>
      </c>
      <c r="G14" s="32">
        <f t="shared" si="1"/>
        <v>83.9997667327314</v>
      </c>
      <c r="H14" s="51"/>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row>
    <row r="15" spans="1:249" s="10" customFormat="1" ht="21" customHeight="1">
      <c r="A15" s="19" t="s">
        <v>180</v>
      </c>
      <c r="B15" s="20" t="s">
        <v>182</v>
      </c>
      <c r="C15" s="21">
        <v>2682400</v>
      </c>
      <c r="D15" s="21">
        <v>1680364</v>
      </c>
      <c r="E15" s="21">
        <v>1482572</v>
      </c>
      <c r="F15" s="32">
        <f t="shared" si="0"/>
        <v>55.27035490605427</v>
      </c>
      <c r="G15" s="32">
        <f t="shared" si="1"/>
        <v>88.22921700298268</v>
      </c>
      <c r="H15" s="51"/>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row>
    <row r="16" spans="1:249" s="10" customFormat="1" ht="21" customHeight="1">
      <c r="A16" s="19" t="s">
        <v>181</v>
      </c>
      <c r="B16" s="20" t="s">
        <v>183</v>
      </c>
      <c r="C16" s="21">
        <v>2886400</v>
      </c>
      <c r="D16" s="21">
        <v>1750281</v>
      </c>
      <c r="E16" s="21">
        <v>1550784</v>
      </c>
      <c r="F16" s="32">
        <f t="shared" si="0"/>
        <v>53.72727272727273</v>
      </c>
      <c r="G16" s="32">
        <f t="shared" si="1"/>
        <v>88.60200162145392</v>
      </c>
      <c r="H16" s="51"/>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row>
    <row r="17" spans="1:249" s="10" customFormat="1" ht="21" customHeight="1">
      <c r="A17" s="19" t="s">
        <v>25</v>
      </c>
      <c r="B17" s="20" t="s">
        <v>26</v>
      </c>
      <c r="C17" s="21">
        <v>25000</v>
      </c>
      <c r="D17" s="21">
        <v>13000</v>
      </c>
      <c r="E17" s="21">
        <v>11000</v>
      </c>
      <c r="F17" s="32">
        <f t="shared" si="0"/>
        <v>44</v>
      </c>
      <c r="G17" s="32">
        <f t="shared" si="1"/>
        <v>84.61538461538461</v>
      </c>
      <c r="H17" s="51"/>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row>
    <row r="18" spans="1:249" s="10" customFormat="1" ht="21" customHeight="1">
      <c r="A18" s="19" t="s">
        <v>184</v>
      </c>
      <c r="B18" s="20" t="s">
        <v>185</v>
      </c>
      <c r="C18" s="21">
        <v>515100</v>
      </c>
      <c r="D18" s="21">
        <v>346352</v>
      </c>
      <c r="E18" s="21">
        <v>311383</v>
      </c>
      <c r="F18" s="32">
        <f t="shared" si="0"/>
        <v>60.450980392156865</v>
      </c>
      <c r="G18" s="32">
        <f t="shared" si="1"/>
        <v>89.90362405876104</v>
      </c>
      <c r="H18" s="51"/>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row>
    <row r="19" spans="1:249" s="10" customFormat="1" ht="21" customHeight="1">
      <c r="A19" s="19" t="s">
        <v>27</v>
      </c>
      <c r="B19" s="20" t="s">
        <v>28</v>
      </c>
      <c r="C19" s="21">
        <v>598100</v>
      </c>
      <c r="D19" s="21">
        <v>298800</v>
      </c>
      <c r="E19" s="21">
        <v>285222</v>
      </c>
      <c r="F19" s="32">
        <f t="shared" si="0"/>
        <v>47.68801203812071</v>
      </c>
      <c r="G19" s="32">
        <f t="shared" si="1"/>
        <v>95.4558232931727</v>
      </c>
      <c r="H19" s="51"/>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row>
    <row r="20" spans="1:249" s="10" customFormat="1" ht="18.75" customHeight="1">
      <c r="A20" s="15" t="s">
        <v>29</v>
      </c>
      <c r="B20" s="16" t="s">
        <v>30</v>
      </c>
      <c r="C20" s="17">
        <f>SUM(C21:C57)</f>
        <v>51097300</v>
      </c>
      <c r="D20" s="18">
        <f>SUM(D21:D57)</f>
        <v>28140832</v>
      </c>
      <c r="E20" s="17">
        <f>SUM(E21:E57)</f>
        <v>27192978.07</v>
      </c>
      <c r="F20" s="14">
        <f t="shared" si="0"/>
        <v>53.218033183749434</v>
      </c>
      <c r="G20" s="14">
        <f t="shared" si="1"/>
        <v>96.63174873436577</v>
      </c>
      <c r="H20" s="51"/>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row>
    <row r="21" spans="1:249" s="10" customFormat="1" ht="35.25" customHeight="1">
      <c r="A21" s="19" t="s">
        <v>31</v>
      </c>
      <c r="B21" s="22" t="s">
        <v>32</v>
      </c>
      <c r="C21" s="21">
        <v>5381800</v>
      </c>
      <c r="D21" s="21">
        <v>4287134</v>
      </c>
      <c r="E21" s="21">
        <v>4280322</v>
      </c>
      <c r="F21" s="32">
        <f t="shared" si="0"/>
        <v>79.5332788286447</v>
      </c>
      <c r="G21" s="32">
        <f t="shared" si="1"/>
        <v>99.84110596962913</v>
      </c>
      <c r="H21" s="51"/>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row>
    <row r="22" spans="1:249" s="10" customFormat="1" ht="42" customHeight="1">
      <c r="A22" s="23" t="s">
        <v>33</v>
      </c>
      <c r="B22" s="24" t="s">
        <v>34</v>
      </c>
      <c r="C22" s="25">
        <v>619516</v>
      </c>
      <c r="D22" s="25">
        <v>302388</v>
      </c>
      <c r="E22" s="25">
        <v>125879</v>
      </c>
      <c r="F22" s="32">
        <f t="shared" si="0"/>
        <v>20.3189263876962</v>
      </c>
      <c r="G22" s="32"/>
      <c r="H22" s="51"/>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row>
    <row r="23" spans="1:249" s="27" customFormat="1" ht="37.5">
      <c r="A23" s="19" t="s">
        <v>35</v>
      </c>
      <c r="B23" s="26" t="s">
        <v>36</v>
      </c>
      <c r="C23" s="25">
        <v>175000</v>
      </c>
      <c r="D23" s="21">
        <v>32680</v>
      </c>
      <c r="E23" s="21">
        <v>2797</v>
      </c>
      <c r="F23" s="32">
        <f t="shared" si="0"/>
        <v>1.5982857142857143</v>
      </c>
      <c r="G23" s="32">
        <f t="shared" si="1"/>
        <v>8.55875152998776</v>
      </c>
      <c r="H23" s="51"/>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row>
    <row r="24" spans="1:249" s="27" customFormat="1" ht="225.75" customHeight="1">
      <c r="A24" s="19" t="s">
        <v>37</v>
      </c>
      <c r="B24" s="28" t="s">
        <v>38</v>
      </c>
      <c r="C24" s="25">
        <v>341400</v>
      </c>
      <c r="D24" s="21">
        <v>164032</v>
      </c>
      <c r="E24" s="21">
        <v>161205</v>
      </c>
      <c r="F24" s="32">
        <f t="shared" si="0"/>
        <v>47.21880492091388</v>
      </c>
      <c r="G24" s="32">
        <f t="shared" si="1"/>
        <v>98.27655579399142</v>
      </c>
      <c r="H24" s="51"/>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row>
    <row r="25" spans="1:249" s="10" customFormat="1" ht="57" customHeight="1">
      <c r="A25" s="29" t="s">
        <v>39</v>
      </c>
      <c r="B25" s="30" t="s">
        <v>40</v>
      </c>
      <c r="C25" s="21">
        <v>1930</v>
      </c>
      <c r="D25" s="31">
        <v>1930</v>
      </c>
      <c r="E25" s="31">
        <v>0</v>
      </c>
      <c r="F25" s="32">
        <f t="shared" si="0"/>
        <v>0</v>
      </c>
      <c r="G25" s="32">
        <v>0</v>
      </c>
      <c r="H25" s="51"/>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row>
    <row r="26" spans="1:249" s="10" customFormat="1" ht="57" customHeight="1">
      <c r="A26" s="19" t="s">
        <v>41</v>
      </c>
      <c r="B26" s="26" t="s">
        <v>42</v>
      </c>
      <c r="C26" s="21">
        <v>1000</v>
      </c>
      <c r="D26" s="21">
        <v>0</v>
      </c>
      <c r="E26" s="21">
        <v>0</v>
      </c>
      <c r="F26" s="32">
        <f t="shared" si="0"/>
        <v>0</v>
      </c>
      <c r="G26" s="32">
        <v>0</v>
      </c>
      <c r="H26" s="51"/>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row>
    <row r="27" spans="1:249" s="10" customFormat="1" ht="38.25" customHeight="1">
      <c r="A27" s="23" t="s">
        <v>43</v>
      </c>
      <c r="B27" s="24" t="s">
        <v>44</v>
      </c>
      <c r="C27" s="25">
        <v>833500</v>
      </c>
      <c r="D27" s="25">
        <v>485207</v>
      </c>
      <c r="E27" s="25">
        <v>482672</v>
      </c>
      <c r="F27" s="32">
        <f t="shared" si="0"/>
        <v>57.90905818836233</v>
      </c>
      <c r="G27" s="32">
        <f t="shared" si="1"/>
        <v>99.47754257461249</v>
      </c>
      <c r="H27" s="51"/>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row>
    <row r="28" spans="1:249" s="10" customFormat="1" ht="41.25" customHeight="1">
      <c r="A28" s="19" t="s">
        <v>45</v>
      </c>
      <c r="B28" s="26" t="s">
        <v>46</v>
      </c>
      <c r="C28" s="21">
        <v>528720</v>
      </c>
      <c r="D28" s="21">
        <v>349768</v>
      </c>
      <c r="E28" s="21">
        <v>104200</v>
      </c>
      <c r="F28" s="32">
        <f t="shared" si="0"/>
        <v>19.707973974882737</v>
      </c>
      <c r="G28" s="32">
        <v>0</v>
      </c>
      <c r="H28" s="51"/>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row>
    <row r="29" spans="1:249" s="10" customFormat="1" ht="20.25" customHeight="1">
      <c r="A29" s="23" t="s">
        <v>47</v>
      </c>
      <c r="B29" s="24" t="s">
        <v>48</v>
      </c>
      <c r="C29" s="25">
        <v>21000</v>
      </c>
      <c r="D29" s="25">
        <v>12036</v>
      </c>
      <c r="E29" s="25">
        <v>3192</v>
      </c>
      <c r="F29" s="32">
        <f t="shared" si="0"/>
        <v>15.2</v>
      </c>
      <c r="G29" s="32">
        <f t="shared" si="1"/>
        <v>26.520438683948157</v>
      </c>
      <c r="H29" s="51"/>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row>
    <row r="30" spans="1:249" s="10" customFormat="1" ht="103.5" customHeight="1">
      <c r="A30" s="19" t="s">
        <v>49</v>
      </c>
      <c r="B30" s="28" t="s">
        <v>50</v>
      </c>
      <c r="C30" s="21">
        <v>598200</v>
      </c>
      <c r="D30" s="21">
        <v>412816</v>
      </c>
      <c r="E30" s="21">
        <v>412315</v>
      </c>
      <c r="F30" s="32">
        <f t="shared" si="0"/>
        <v>68.92594450016716</v>
      </c>
      <c r="G30" s="32">
        <f t="shared" si="1"/>
        <v>99.87863842486725</v>
      </c>
      <c r="H30" s="76">
        <v>3</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row>
    <row r="31" spans="1:249" s="10" customFormat="1" ht="90" customHeight="1">
      <c r="A31" s="19" t="s">
        <v>51</v>
      </c>
      <c r="B31" s="28" t="s">
        <v>52</v>
      </c>
      <c r="C31" s="21">
        <v>61000</v>
      </c>
      <c r="D31" s="21">
        <v>35680</v>
      </c>
      <c r="E31" s="21">
        <v>20261</v>
      </c>
      <c r="F31" s="32">
        <f t="shared" si="0"/>
        <v>33.21475409836066</v>
      </c>
      <c r="G31" s="32">
        <v>0</v>
      </c>
      <c r="H31" s="51"/>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row>
    <row r="32" spans="1:249" s="10" customFormat="1" ht="38.25" customHeight="1">
      <c r="A32" s="29" t="s">
        <v>53</v>
      </c>
      <c r="B32" s="33" t="s">
        <v>54</v>
      </c>
      <c r="C32" s="31">
        <v>318700</v>
      </c>
      <c r="D32" s="31">
        <v>159450</v>
      </c>
      <c r="E32" s="31">
        <v>159449</v>
      </c>
      <c r="F32" s="32">
        <f t="shared" si="0"/>
        <v>50.031063696266074</v>
      </c>
      <c r="G32" s="32">
        <f t="shared" si="1"/>
        <v>99.99937284415176</v>
      </c>
      <c r="H32" s="51"/>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row>
    <row r="33" spans="1:249" s="10" customFormat="1" ht="24.75" customHeight="1">
      <c r="A33" s="29" t="s">
        <v>55</v>
      </c>
      <c r="B33" s="33" t="s">
        <v>56</v>
      </c>
      <c r="C33" s="31">
        <v>170000</v>
      </c>
      <c r="D33" s="31">
        <v>90000</v>
      </c>
      <c r="E33" s="31">
        <v>88860</v>
      </c>
      <c r="F33" s="32">
        <f t="shared" si="0"/>
        <v>52.27058823529411</v>
      </c>
      <c r="G33" s="32">
        <f t="shared" si="1"/>
        <v>98.73333333333333</v>
      </c>
      <c r="H33" s="51"/>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row>
    <row r="34" spans="1:249" s="10" customFormat="1" ht="24.75" customHeight="1">
      <c r="A34" s="29" t="s">
        <v>57</v>
      </c>
      <c r="B34" s="33" t="s">
        <v>58</v>
      </c>
      <c r="C34" s="31">
        <v>325000</v>
      </c>
      <c r="D34" s="31">
        <v>150972</v>
      </c>
      <c r="E34" s="31">
        <v>150143</v>
      </c>
      <c r="F34" s="32">
        <f t="shared" si="0"/>
        <v>46.19784615384616</v>
      </c>
      <c r="G34" s="32">
        <f t="shared" si="1"/>
        <v>99.45089155605012</v>
      </c>
      <c r="H34" s="51"/>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row>
    <row r="35" spans="1:249" s="10" customFormat="1" ht="24.75" customHeight="1">
      <c r="A35" s="34" t="s">
        <v>59</v>
      </c>
      <c r="B35" s="33" t="s">
        <v>60</v>
      </c>
      <c r="C35" s="31">
        <v>40600</v>
      </c>
      <c r="D35" s="31">
        <v>16330</v>
      </c>
      <c r="E35" s="31">
        <v>7249</v>
      </c>
      <c r="F35" s="32">
        <f t="shared" si="0"/>
        <v>17.854679802955665</v>
      </c>
      <c r="G35" s="32">
        <v>0</v>
      </c>
      <c r="H35" s="51"/>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row>
    <row r="36" spans="1:249" s="10" customFormat="1" ht="24.75" customHeight="1">
      <c r="A36" s="29" t="s">
        <v>61</v>
      </c>
      <c r="B36" s="30" t="s">
        <v>62</v>
      </c>
      <c r="C36" s="31">
        <v>355000</v>
      </c>
      <c r="D36" s="31">
        <v>181857</v>
      </c>
      <c r="E36" s="31">
        <v>181857</v>
      </c>
      <c r="F36" s="32">
        <f t="shared" si="0"/>
        <v>51.22732394366197</v>
      </c>
      <c r="G36" s="32">
        <f t="shared" si="1"/>
        <v>100</v>
      </c>
      <c r="H36" s="51"/>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row>
    <row r="37" spans="1:249" s="10" customFormat="1" ht="24.75" customHeight="1">
      <c r="A37" s="29" t="s">
        <v>63</v>
      </c>
      <c r="B37" s="30" t="s">
        <v>64</v>
      </c>
      <c r="C37" s="31">
        <v>6946000</v>
      </c>
      <c r="D37" s="31">
        <v>3307888</v>
      </c>
      <c r="E37" s="31">
        <v>3307763</v>
      </c>
      <c r="F37" s="32">
        <f t="shared" si="0"/>
        <v>47.62112006910452</v>
      </c>
      <c r="G37" s="32">
        <f t="shared" si="1"/>
        <v>99.99622115379965</v>
      </c>
      <c r="H37" s="51"/>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row>
    <row r="38" spans="1:249" s="10" customFormat="1" ht="24.75" customHeight="1">
      <c r="A38" s="29" t="s">
        <v>65</v>
      </c>
      <c r="B38" s="30" t="s">
        <v>66</v>
      </c>
      <c r="C38" s="31">
        <v>14396000</v>
      </c>
      <c r="D38" s="31">
        <v>7252174</v>
      </c>
      <c r="E38" s="31">
        <v>7252174</v>
      </c>
      <c r="F38" s="32">
        <f t="shared" si="0"/>
        <v>50.376312864684635</v>
      </c>
      <c r="G38" s="32">
        <f t="shared" si="1"/>
        <v>100</v>
      </c>
      <c r="H38" s="51"/>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row>
    <row r="39" spans="1:249" s="10" customFormat="1" ht="24.75" customHeight="1">
      <c r="A39" s="29" t="s">
        <v>67</v>
      </c>
      <c r="B39" s="30" t="s">
        <v>68</v>
      </c>
      <c r="C39" s="31">
        <v>2163300</v>
      </c>
      <c r="D39" s="31">
        <v>1100470</v>
      </c>
      <c r="E39" s="31">
        <v>1100470</v>
      </c>
      <c r="F39" s="32">
        <f t="shared" si="0"/>
        <v>50.86996717977165</v>
      </c>
      <c r="G39" s="32">
        <f t="shared" si="1"/>
        <v>100</v>
      </c>
      <c r="H39" s="51"/>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row>
    <row r="40" spans="1:249" s="10" customFormat="1" ht="24.75" customHeight="1">
      <c r="A40" s="29" t="s">
        <v>69</v>
      </c>
      <c r="B40" s="30" t="s">
        <v>70</v>
      </c>
      <c r="C40" s="31">
        <v>3114400</v>
      </c>
      <c r="D40" s="31">
        <v>1593753</v>
      </c>
      <c r="E40" s="31">
        <v>1593753</v>
      </c>
      <c r="F40" s="32">
        <f t="shared" si="0"/>
        <v>51.173677112766505</v>
      </c>
      <c r="G40" s="32">
        <f t="shared" si="1"/>
        <v>100</v>
      </c>
      <c r="H40" s="51"/>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row>
    <row r="41" spans="1:249" s="10" customFormat="1" ht="19.5" customHeight="1">
      <c r="A41" s="29" t="s">
        <v>71</v>
      </c>
      <c r="B41" s="30" t="s">
        <v>72</v>
      </c>
      <c r="C41" s="31">
        <v>557000</v>
      </c>
      <c r="D41" s="31">
        <v>297092</v>
      </c>
      <c r="E41" s="31">
        <v>295741</v>
      </c>
      <c r="F41" s="32">
        <f t="shared" si="0"/>
        <v>53.095332136445236</v>
      </c>
      <c r="G41" s="32">
        <f t="shared" si="1"/>
        <v>99.54525870774036</v>
      </c>
      <c r="H41" s="51"/>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row>
    <row r="42" spans="1:249" s="10" customFormat="1" ht="19.5" customHeight="1">
      <c r="A42" s="29" t="s">
        <v>73</v>
      </c>
      <c r="B42" s="30" t="s">
        <v>74</v>
      </c>
      <c r="C42" s="31">
        <v>117000</v>
      </c>
      <c r="D42" s="31">
        <v>4461</v>
      </c>
      <c r="E42" s="31">
        <v>4461.37</v>
      </c>
      <c r="F42" s="32">
        <f t="shared" si="0"/>
        <v>3.8131367521367516</v>
      </c>
      <c r="G42" s="32">
        <f t="shared" si="1"/>
        <v>100.00829410446089</v>
      </c>
      <c r="H42" s="51"/>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row>
    <row r="43" spans="1:249" s="10" customFormat="1" ht="19.5" customHeight="1">
      <c r="A43" s="29" t="s">
        <v>75</v>
      </c>
      <c r="B43" s="30" t="s">
        <v>76</v>
      </c>
      <c r="C43" s="31">
        <v>1062000</v>
      </c>
      <c r="D43" s="31">
        <v>629135</v>
      </c>
      <c r="E43" s="31">
        <v>629135</v>
      </c>
      <c r="F43" s="32">
        <f t="shared" si="0"/>
        <v>59.24058380414312</v>
      </c>
      <c r="G43" s="32">
        <f t="shared" si="1"/>
        <v>100</v>
      </c>
      <c r="H43" s="51"/>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row>
    <row r="44" spans="1:249" s="10" customFormat="1" ht="21" customHeight="1">
      <c r="A44" s="29" t="s">
        <v>77</v>
      </c>
      <c r="B44" s="30" t="s">
        <v>78</v>
      </c>
      <c r="C44" s="31">
        <v>2110000</v>
      </c>
      <c r="D44" s="31">
        <v>2003313</v>
      </c>
      <c r="E44" s="31">
        <v>2002004</v>
      </c>
      <c r="F44" s="32">
        <f t="shared" si="0"/>
        <v>94.88170616113743</v>
      </c>
      <c r="G44" s="32">
        <f t="shared" si="1"/>
        <v>99.93465823862772</v>
      </c>
      <c r="H44" s="51"/>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row>
    <row r="45" spans="1:249" s="10" customFormat="1" ht="36.75" customHeight="1">
      <c r="A45" s="29" t="s">
        <v>79</v>
      </c>
      <c r="B45" s="30" t="s">
        <v>80</v>
      </c>
      <c r="C45" s="31">
        <v>393034</v>
      </c>
      <c r="D45" s="31">
        <v>167204</v>
      </c>
      <c r="E45" s="31">
        <v>42553</v>
      </c>
      <c r="F45" s="32">
        <f t="shared" si="0"/>
        <v>10.826798699349165</v>
      </c>
      <c r="G45" s="32">
        <f t="shared" si="1"/>
        <v>25.44975000598072</v>
      </c>
      <c r="H45" s="51"/>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row>
    <row r="46" spans="1:249" s="10" customFormat="1" ht="24.75" customHeight="1">
      <c r="A46" s="29" t="s">
        <v>81</v>
      </c>
      <c r="B46" s="30" t="s">
        <v>82</v>
      </c>
      <c r="C46" s="31">
        <v>34800</v>
      </c>
      <c r="D46" s="31">
        <v>22843</v>
      </c>
      <c r="E46" s="31">
        <v>18538</v>
      </c>
      <c r="F46" s="32">
        <f t="shared" si="0"/>
        <v>53.270114942528735</v>
      </c>
      <c r="G46" s="32">
        <f t="shared" si="1"/>
        <v>81.15396401523442</v>
      </c>
      <c r="H46" s="51"/>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row>
    <row r="47" spans="1:249" s="10" customFormat="1" ht="24.75" customHeight="1">
      <c r="A47" s="29" t="s">
        <v>83</v>
      </c>
      <c r="B47" s="30" t="s">
        <v>84</v>
      </c>
      <c r="C47" s="31">
        <v>51300</v>
      </c>
      <c r="D47" s="31">
        <v>5925</v>
      </c>
      <c r="E47" s="31">
        <v>4529</v>
      </c>
      <c r="F47" s="32">
        <f t="shared" si="0"/>
        <v>8.828460038986355</v>
      </c>
      <c r="G47" s="32">
        <f t="shared" si="1"/>
        <v>76.43881856540085</v>
      </c>
      <c r="H47" s="51"/>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row>
    <row r="48" spans="1:249" s="10" customFormat="1" ht="24.75" customHeight="1">
      <c r="A48" s="29" t="s">
        <v>85</v>
      </c>
      <c r="B48" s="30" t="s">
        <v>86</v>
      </c>
      <c r="C48" s="31">
        <v>20000</v>
      </c>
      <c r="D48" s="31">
        <v>8915</v>
      </c>
      <c r="E48" s="31">
        <v>6880.7</v>
      </c>
      <c r="F48" s="32">
        <f t="shared" si="0"/>
        <v>34.4035</v>
      </c>
      <c r="G48" s="32">
        <f t="shared" si="1"/>
        <v>77.18115535614133</v>
      </c>
      <c r="H48" s="51"/>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row>
    <row r="49" spans="1:249" s="10" customFormat="1" ht="24.75" customHeight="1">
      <c r="A49" s="29" t="s">
        <v>87</v>
      </c>
      <c r="B49" s="30" t="s">
        <v>88</v>
      </c>
      <c r="C49" s="31">
        <v>1341000</v>
      </c>
      <c r="D49" s="31">
        <v>290788</v>
      </c>
      <c r="E49" s="31">
        <v>131089</v>
      </c>
      <c r="F49" s="32">
        <f t="shared" si="0"/>
        <v>9.775466070096943</v>
      </c>
      <c r="G49" s="32">
        <f t="shared" si="1"/>
        <v>45.08060855331031</v>
      </c>
      <c r="H49" s="51"/>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row>
    <row r="50" spans="1:249" s="10" customFormat="1" ht="24.75" customHeight="1">
      <c r="A50" s="29" t="s">
        <v>89</v>
      </c>
      <c r="B50" s="30" t="s">
        <v>90</v>
      </c>
      <c r="C50" s="31">
        <v>1900</v>
      </c>
      <c r="D50" s="31">
        <v>960</v>
      </c>
      <c r="E50" s="31">
        <v>160</v>
      </c>
      <c r="F50" s="32">
        <f t="shared" si="0"/>
        <v>8.421052631578947</v>
      </c>
      <c r="G50" s="32">
        <f t="shared" si="1"/>
        <v>16.666666666666664</v>
      </c>
      <c r="H50" s="51"/>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row>
    <row r="51" spans="1:249" s="10" customFormat="1" ht="26.25" customHeight="1">
      <c r="A51" s="29" t="s">
        <v>91</v>
      </c>
      <c r="B51" s="30" t="s">
        <v>92</v>
      </c>
      <c r="C51" s="31">
        <v>6000</v>
      </c>
      <c r="D51" s="31">
        <v>6000</v>
      </c>
      <c r="E51" s="31">
        <v>835</v>
      </c>
      <c r="F51" s="32">
        <f t="shared" si="0"/>
        <v>13.916666666666666</v>
      </c>
      <c r="G51" s="32">
        <v>0</v>
      </c>
      <c r="H51" s="51"/>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row>
    <row r="52" spans="1:249" s="10" customFormat="1" ht="24.75" customHeight="1">
      <c r="A52" s="29" t="s">
        <v>93</v>
      </c>
      <c r="B52" s="30" t="s">
        <v>94</v>
      </c>
      <c r="C52" s="31">
        <v>1800</v>
      </c>
      <c r="D52" s="31">
        <v>210</v>
      </c>
      <c r="E52" s="31">
        <v>200</v>
      </c>
      <c r="F52" s="32">
        <f t="shared" si="0"/>
        <v>11.11111111111111</v>
      </c>
      <c r="G52" s="32">
        <f t="shared" si="1"/>
        <v>95.23809523809523</v>
      </c>
      <c r="H52" s="51"/>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row>
    <row r="53" spans="1:249" s="10" customFormat="1" ht="23.25" customHeight="1">
      <c r="A53" s="29" t="s">
        <v>95</v>
      </c>
      <c r="B53" s="30" t="s">
        <v>96</v>
      </c>
      <c r="C53" s="31">
        <v>5000</v>
      </c>
      <c r="D53" s="31">
        <v>5000</v>
      </c>
      <c r="E53" s="31">
        <v>2820</v>
      </c>
      <c r="F53" s="32">
        <f t="shared" si="0"/>
        <v>56.39999999999999</v>
      </c>
      <c r="G53" s="32">
        <f t="shared" si="1"/>
        <v>56.39999999999999</v>
      </c>
      <c r="H53" s="51"/>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row>
    <row r="54" spans="1:249" s="10" customFormat="1" ht="20.25" customHeight="1">
      <c r="A54" s="29" t="s">
        <v>97</v>
      </c>
      <c r="B54" s="30" t="s">
        <v>98</v>
      </c>
      <c r="C54" s="31">
        <v>3235000</v>
      </c>
      <c r="D54" s="31">
        <v>1693200</v>
      </c>
      <c r="E54" s="31">
        <v>1559735</v>
      </c>
      <c r="F54" s="32">
        <f t="shared" si="0"/>
        <v>48.21437403400309</v>
      </c>
      <c r="G54" s="32">
        <f t="shared" si="1"/>
        <v>92.11758799905503</v>
      </c>
      <c r="H54" s="51"/>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row>
    <row r="55" spans="1:249" s="10" customFormat="1" ht="52.5" customHeight="1">
      <c r="A55" s="29" t="s">
        <v>186</v>
      </c>
      <c r="B55" s="30" t="s">
        <v>187</v>
      </c>
      <c r="C55" s="31">
        <v>154200</v>
      </c>
      <c r="D55" s="31">
        <v>154200</v>
      </c>
      <c r="E55" s="31">
        <v>151250</v>
      </c>
      <c r="F55" s="32">
        <f t="shared" si="0"/>
        <v>98.08690012970168</v>
      </c>
      <c r="G55" s="32">
        <f t="shared" si="1"/>
        <v>98.08690012970168</v>
      </c>
      <c r="H55" s="51"/>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row>
    <row r="56" spans="1:249" s="10" customFormat="1" ht="21" customHeight="1">
      <c r="A56" s="29" t="s">
        <v>99</v>
      </c>
      <c r="B56" s="30" t="s">
        <v>100</v>
      </c>
      <c r="C56" s="31">
        <v>55000</v>
      </c>
      <c r="D56" s="31">
        <v>32388</v>
      </c>
      <c r="E56" s="31">
        <v>25853</v>
      </c>
      <c r="F56" s="32">
        <f t="shared" si="0"/>
        <v>47.00545454545455</v>
      </c>
      <c r="G56" s="32">
        <f t="shared" si="1"/>
        <v>79.82277386686427</v>
      </c>
      <c r="H56" s="51"/>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row>
    <row r="57" spans="1:249" s="10" customFormat="1" ht="26.25" customHeight="1">
      <c r="A57" s="19" t="s">
        <v>101</v>
      </c>
      <c r="B57" s="26" t="s">
        <v>102</v>
      </c>
      <c r="C57" s="21">
        <v>5560200</v>
      </c>
      <c r="D57" s="21">
        <v>2882633</v>
      </c>
      <c r="E57" s="21">
        <v>2882633</v>
      </c>
      <c r="F57" s="32">
        <f t="shared" si="0"/>
        <v>51.84405237221683</v>
      </c>
      <c r="G57" s="32">
        <f t="shared" si="1"/>
        <v>100</v>
      </c>
      <c r="H57" s="51"/>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row>
    <row r="58" spans="1:7" ht="21" customHeight="1">
      <c r="A58" s="15" t="s">
        <v>103</v>
      </c>
      <c r="B58" s="35" t="s">
        <v>104</v>
      </c>
      <c r="C58" s="17">
        <f>C59+C60</f>
        <v>5000</v>
      </c>
      <c r="D58" s="17">
        <f>D60</f>
        <v>5000</v>
      </c>
      <c r="E58" s="17">
        <f>E60</f>
        <v>2725.76</v>
      </c>
      <c r="F58" s="14">
        <f t="shared" si="0"/>
        <v>54.51520000000001</v>
      </c>
      <c r="G58" s="14">
        <f t="shared" si="1"/>
        <v>54.51520000000001</v>
      </c>
    </row>
    <row r="59" spans="1:7" ht="21" customHeight="1">
      <c r="A59" s="19" t="s">
        <v>203</v>
      </c>
      <c r="B59" s="22"/>
      <c r="C59" s="21"/>
      <c r="D59" s="21"/>
      <c r="E59" s="21"/>
      <c r="F59" s="32"/>
      <c r="G59" s="32">
        <v>0</v>
      </c>
    </row>
    <row r="60" spans="1:7" ht="16.5" customHeight="1">
      <c r="A60" s="19" t="s">
        <v>105</v>
      </c>
      <c r="B60" s="22" t="s">
        <v>106</v>
      </c>
      <c r="C60" s="21">
        <v>5000</v>
      </c>
      <c r="D60" s="21">
        <v>5000</v>
      </c>
      <c r="E60" s="21">
        <v>2725.76</v>
      </c>
      <c r="F60" s="32">
        <f t="shared" si="0"/>
        <v>54.51520000000001</v>
      </c>
      <c r="G60" s="32">
        <f t="shared" si="1"/>
        <v>54.51520000000001</v>
      </c>
    </row>
    <row r="61" spans="1:249" s="10" customFormat="1" ht="18.75" customHeight="1">
      <c r="A61" s="36">
        <v>110000</v>
      </c>
      <c r="B61" s="16" t="s">
        <v>107</v>
      </c>
      <c r="C61" s="17">
        <f>SUM(C62:C67)</f>
        <v>5319735</v>
      </c>
      <c r="D61" s="17">
        <f>SUM(D62:D67)</f>
        <v>2905467</v>
      </c>
      <c r="E61" s="17">
        <f>SUM(E62:E67)</f>
        <v>2474676</v>
      </c>
      <c r="F61" s="14">
        <f t="shared" si="0"/>
        <v>46.51878336044935</v>
      </c>
      <c r="G61" s="14">
        <f t="shared" si="1"/>
        <v>85.17308921422959</v>
      </c>
      <c r="H61" s="51"/>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row>
    <row r="62" spans="1:249" s="10" customFormat="1" ht="19.5" customHeight="1">
      <c r="A62" s="37">
        <v>110103</v>
      </c>
      <c r="B62" s="20" t="s">
        <v>108</v>
      </c>
      <c r="C62" s="21">
        <v>65000</v>
      </c>
      <c r="D62" s="21">
        <v>31828</v>
      </c>
      <c r="E62" s="21">
        <v>25088</v>
      </c>
      <c r="F62" s="32">
        <f t="shared" si="0"/>
        <v>38.596923076923076</v>
      </c>
      <c r="G62" s="32">
        <f t="shared" si="1"/>
        <v>78.823677265301</v>
      </c>
      <c r="H62" s="51"/>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row>
    <row r="63" spans="1:249" s="10" customFormat="1" ht="21.75" customHeight="1">
      <c r="A63" s="37">
        <v>110201</v>
      </c>
      <c r="B63" s="20" t="s">
        <v>109</v>
      </c>
      <c r="C63" s="21">
        <v>2744090</v>
      </c>
      <c r="D63" s="21">
        <v>1459627</v>
      </c>
      <c r="E63" s="21">
        <v>1281015</v>
      </c>
      <c r="F63" s="32">
        <f t="shared" si="0"/>
        <v>46.68268897886002</v>
      </c>
      <c r="G63" s="32">
        <f t="shared" si="1"/>
        <v>87.76317511254588</v>
      </c>
      <c r="H63" s="51"/>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row>
    <row r="64" spans="1:249" s="10" customFormat="1" ht="16.5" customHeight="1">
      <c r="A64" s="37">
        <v>110202</v>
      </c>
      <c r="B64" s="20" t="s">
        <v>110</v>
      </c>
      <c r="C64" s="21">
        <v>12560</v>
      </c>
      <c r="D64" s="21">
        <v>5580</v>
      </c>
      <c r="E64" s="21">
        <v>4954</v>
      </c>
      <c r="F64" s="32">
        <f t="shared" si="0"/>
        <v>39.44267515923567</v>
      </c>
      <c r="G64" s="32">
        <f t="shared" si="1"/>
        <v>88.78136200716847</v>
      </c>
      <c r="H64" s="51"/>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54"/>
      <c r="HN64" s="54"/>
      <c r="HO64" s="54"/>
      <c r="HP64" s="54"/>
      <c r="HQ64" s="54"/>
      <c r="HR64" s="54"/>
      <c r="HS64" s="54"/>
      <c r="HT64" s="54"/>
      <c r="HU64" s="54"/>
      <c r="HV64" s="54"/>
      <c r="HW64" s="54"/>
      <c r="HX64" s="54"/>
      <c r="HY64" s="54"/>
      <c r="HZ64" s="54"/>
      <c r="IA64" s="54"/>
      <c r="IB64" s="54"/>
      <c r="IC64" s="54"/>
      <c r="ID64" s="54"/>
      <c r="IE64" s="54"/>
      <c r="IF64" s="54"/>
      <c r="IG64" s="54"/>
      <c r="IH64" s="54"/>
      <c r="II64" s="54"/>
      <c r="IJ64" s="54"/>
      <c r="IK64" s="54"/>
      <c r="IL64" s="54"/>
      <c r="IM64" s="54"/>
      <c r="IN64" s="54"/>
      <c r="IO64" s="54"/>
    </row>
    <row r="65" spans="1:249" s="10" customFormat="1" ht="21.75" customHeight="1">
      <c r="A65" s="37">
        <v>110204</v>
      </c>
      <c r="B65" s="20" t="s">
        <v>111</v>
      </c>
      <c r="C65" s="21">
        <v>807505</v>
      </c>
      <c r="D65" s="21">
        <v>394955</v>
      </c>
      <c r="E65" s="21">
        <v>337563</v>
      </c>
      <c r="F65" s="32">
        <f t="shared" si="0"/>
        <v>41.80320864886286</v>
      </c>
      <c r="G65" s="32">
        <f t="shared" si="1"/>
        <v>85.46872428504513</v>
      </c>
      <c r="H65" s="51"/>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row>
    <row r="66" spans="1:249" s="10" customFormat="1" ht="21.75" customHeight="1">
      <c r="A66" s="37">
        <v>110205</v>
      </c>
      <c r="B66" s="20" t="s">
        <v>112</v>
      </c>
      <c r="C66" s="21">
        <v>1448040</v>
      </c>
      <c r="D66" s="21">
        <v>893284</v>
      </c>
      <c r="E66" s="21">
        <v>718898</v>
      </c>
      <c r="F66" s="32">
        <f t="shared" si="0"/>
        <v>49.64628048948924</v>
      </c>
      <c r="G66" s="32">
        <f t="shared" si="1"/>
        <v>80.47810102945984</v>
      </c>
      <c r="H66" s="51"/>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row>
    <row r="67" spans="1:249" s="10" customFormat="1" ht="21.75" customHeight="1">
      <c r="A67" s="37">
        <v>110502</v>
      </c>
      <c r="B67" s="20" t="s">
        <v>113</v>
      </c>
      <c r="C67" s="21">
        <v>242540</v>
      </c>
      <c r="D67" s="21">
        <v>120193</v>
      </c>
      <c r="E67" s="21">
        <v>107158</v>
      </c>
      <c r="F67" s="32">
        <f t="shared" si="0"/>
        <v>44.18157829636349</v>
      </c>
      <c r="G67" s="32">
        <f t="shared" si="1"/>
        <v>89.15494246753138</v>
      </c>
      <c r="H67" s="51"/>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row>
    <row r="68" spans="1:249" s="10" customFormat="1" ht="18.75" customHeight="1">
      <c r="A68" s="36">
        <v>120000</v>
      </c>
      <c r="B68" s="16" t="s">
        <v>114</v>
      </c>
      <c r="C68" s="17">
        <f>SUM(C69:C70)</f>
        <v>102400</v>
      </c>
      <c r="D68" s="17">
        <f>SUM(D69:D70)</f>
        <v>93006</v>
      </c>
      <c r="E68" s="17">
        <f>SUM(E69:E70)</f>
        <v>74665</v>
      </c>
      <c r="F68" s="14">
        <f t="shared" si="0"/>
        <v>72.9150390625</v>
      </c>
      <c r="G68" s="14">
        <f t="shared" si="1"/>
        <v>80.27976689675936</v>
      </c>
      <c r="H68" s="51"/>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row>
    <row r="69" spans="1:249" s="10" customFormat="1" ht="20.25" customHeight="1">
      <c r="A69" s="37">
        <v>120201</v>
      </c>
      <c r="B69" s="20" t="s">
        <v>115</v>
      </c>
      <c r="C69" s="21">
        <v>100000</v>
      </c>
      <c r="D69" s="21">
        <v>93006</v>
      </c>
      <c r="E69" s="21">
        <v>74665</v>
      </c>
      <c r="F69" s="32">
        <f aca="true" t="shared" si="2" ref="F69:F119">SUM(E69/C69*100)</f>
        <v>74.665</v>
      </c>
      <c r="G69" s="32">
        <f aca="true" t="shared" si="3" ref="G69:G119">SUM(E69/D69*100)</f>
        <v>80.27976689675936</v>
      </c>
      <c r="H69" s="51"/>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row>
    <row r="70" spans="1:249" s="10" customFormat="1" ht="18.75" customHeight="1">
      <c r="A70" s="37">
        <v>120300</v>
      </c>
      <c r="B70" s="20" t="s">
        <v>116</v>
      </c>
      <c r="C70" s="21">
        <v>2400</v>
      </c>
      <c r="D70" s="21">
        <v>0</v>
      </c>
      <c r="E70" s="21">
        <v>0</v>
      </c>
      <c r="F70" s="32">
        <f t="shared" si="2"/>
        <v>0</v>
      </c>
      <c r="G70" s="32">
        <v>0</v>
      </c>
      <c r="H70" s="51"/>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row>
    <row r="71" spans="1:249" s="10" customFormat="1" ht="21" customHeight="1">
      <c r="A71" s="36">
        <v>130000</v>
      </c>
      <c r="B71" s="16" t="s">
        <v>117</v>
      </c>
      <c r="C71" s="17">
        <f>SUM(C72:C74)</f>
        <v>600000</v>
      </c>
      <c r="D71" s="17">
        <f>SUM(D72:D74)</f>
        <v>327711</v>
      </c>
      <c r="E71" s="17">
        <f>SUM(E72:E74)</f>
        <v>287201</v>
      </c>
      <c r="F71" s="14">
        <f t="shared" si="2"/>
        <v>47.86683333333333</v>
      </c>
      <c r="G71" s="14">
        <f t="shared" si="3"/>
        <v>87.63849855512936</v>
      </c>
      <c r="H71" s="51"/>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row>
    <row r="72" spans="1:7" ht="20.25" customHeight="1">
      <c r="A72" s="37">
        <v>130102</v>
      </c>
      <c r="B72" s="20" t="s">
        <v>118</v>
      </c>
      <c r="C72" s="21">
        <v>27000</v>
      </c>
      <c r="D72" s="21">
        <v>8965</v>
      </c>
      <c r="E72" s="21">
        <v>7813</v>
      </c>
      <c r="F72" s="32">
        <f t="shared" si="2"/>
        <v>28.93703703703704</v>
      </c>
      <c r="G72" s="32">
        <f t="shared" si="3"/>
        <v>87.15002788622421</v>
      </c>
    </row>
    <row r="73" spans="1:7" ht="20.25" customHeight="1">
      <c r="A73" s="37">
        <v>130203</v>
      </c>
      <c r="B73" s="20" t="s">
        <v>119</v>
      </c>
      <c r="C73" s="21">
        <v>490500</v>
      </c>
      <c r="D73" s="21">
        <v>273726</v>
      </c>
      <c r="E73" s="21">
        <v>246862</v>
      </c>
      <c r="F73" s="32">
        <f t="shared" si="2"/>
        <v>50.32864424057084</v>
      </c>
      <c r="G73" s="32">
        <f t="shared" si="3"/>
        <v>90.1858062442004</v>
      </c>
    </row>
    <row r="74" spans="1:8" ht="23.25" customHeight="1">
      <c r="A74" s="37">
        <v>130204</v>
      </c>
      <c r="B74" s="20" t="s">
        <v>120</v>
      </c>
      <c r="C74" s="21">
        <v>82500</v>
      </c>
      <c r="D74" s="21">
        <v>45020</v>
      </c>
      <c r="E74" s="21">
        <v>32526</v>
      </c>
      <c r="F74" s="32">
        <f t="shared" si="2"/>
        <v>39.42545454545455</v>
      </c>
      <c r="G74" s="32">
        <f t="shared" si="3"/>
        <v>72.24788982674367</v>
      </c>
      <c r="H74" s="51">
        <v>4</v>
      </c>
    </row>
    <row r="75" spans="1:7" ht="16.5" customHeight="1">
      <c r="A75" s="36">
        <v>170000</v>
      </c>
      <c r="B75" s="16" t="s">
        <v>121</v>
      </c>
      <c r="C75" s="17">
        <f>C76</f>
        <v>906100</v>
      </c>
      <c r="D75" s="17">
        <f>SUM(D76)</f>
        <v>494584</v>
      </c>
      <c r="E75" s="17">
        <f>SUM(E76)</f>
        <v>327163</v>
      </c>
      <c r="F75" s="14">
        <f t="shared" si="2"/>
        <v>36.106721112459994</v>
      </c>
      <c r="G75" s="14">
        <f t="shared" si="3"/>
        <v>66.14912734742732</v>
      </c>
    </row>
    <row r="76" spans="1:7" ht="39" customHeight="1">
      <c r="A76" s="37">
        <v>170102</v>
      </c>
      <c r="B76" s="20" t="s">
        <v>122</v>
      </c>
      <c r="C76" s="21">
        <v>906100</v>
      </c>
      <c r="D76" s="21">
        <v>494584</v>
      </c>
      <c r="E76" s="21">
        <v>327163</v>
      </c>
      <c r="F76" s="32">
        <f t="shared" si="2"/>
        <v>36.106721112459994</v>
      </c>
      <c r="G76" s="32">
        <f t="shared" si="3"/>
        <v>66.14912734742732</v>
      </c>
    </row>
    <row r="77" spans="1:249" s="10" customFormat="1" ht="23.25" customHeight="1">
      <c r="A77" s="36">
        <v>210000</v>
      </c>
      <c r="B77" s="16" t="s">
        <v>123</v>
      </c>
      <c r="C77" s="17">
        <f>SUM(C78:C78)</f>
        <v>50000</v>
      </c>
      <c r="D77" s="17">
        <f>SUM(D78:D78)</f>
        <v>50000</v>
      </c>
      <c r="E77" s="17">
        <f>SUM(E78:E78)</f>
        <v>23965</v>
      </c>
      <c r="F77" s="14">
        <f t="shared" si="2"/>
        <v>47.93</v>
      </c>
      <c r="G77" s="14">
        <f t="shared" si="3"/>
        <v>47.93</v>
      </c>
      <c r="H77" s="51"/>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row>
    <row r="78" spans="1:249" s="10" customFormat="1" ht="24.75" customHeight="1">
      <c r="A78" s="37">
        <v>210105</v>
      </c>
      <c r="B78" s="20" t="s">
        <v>124</v>
      </c>
      <c r="C78" s="21">
        <v>50000</v>
      </c>
      <c r="D78" s="21">
        <v>50000</v>
      </c>
      <c r="E78" s="21">
        <v>23965</v>
      </c>
      <c r="F78" s="32">
        <f t="shared" si="2"/>
        <v>47.93</v>
      </c>
      <c r="G78" s="32">
        <f t="shared" si="3"/>
        <v>47.93</v>
      </c>
      <c r="H78" s="51"/>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row>
    <row r="79" spans="1:249" s="10" customFormat="1" ht="18.75">
      <c r="A79" s="36">
        <v>250000</v>
      </c>
      <c r="B79" s="16" t="s">
        <v>125</v>
      </c>
      <c r="C79" s="17">
        <f>C80+C81</f>
        <v>105000</v>
      </c>
      <c r="D79" s="17">
        <f>D80+D81</f>
        <v>71567</v>
      </c>
      <c r="E79" s="17">
        <f>E80+E81</f>
        <v>33536</v>
      </c>
      <c r="F79" s="14">
        <f t="shared" si="2"/>
        <v>31.939047619047617</v>
      </c>
      <c r="G79" s="14">
        <f t="shared" si="3"/>
        <v>46.85958612209538</v>
      </c>
      <c r="H79" s="51"/>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c r="IL79" s="54"/>
      <c r="IM79" s="54"/>
      <c r="IN79" s="54"/>
      <c r="IO79" s="54"/>
    </row>
    <row r="80" spans="1:249" s="10" customFormat="1" ht="18.75">
      <c r="A80" s="37">
        <v>250102</v>
      </c>
      <c r="B80" s="20" t="s">
        <v>126</v>
      </c>
      <c r="C80" s="21">
        <v>50000</v>
      </c>
      <c r="D80" s="49">
        <v>25040</v>
      </c>
      <c r="E80" s="17">
        <v>0</v>
      </c>
      <c r="F80" s="32">
        <f t="shared" si="2"/>
        <v>0</v>
      </c>
      <c r="G80" s="32">
        <f t="shared" si="3"/>
        <v>0</v>
      </c>
      <c r="H80" s="51"/>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row>
    <row r="81" spans="1:7" ht="18" customHeight="1">
      <c r="A81" s="37">
        <v>250404</v>
      </c>
      <c r="B81" s="20" t="s">
        <v>127</v>
      </c>
      <c r="C81" s="21">
        <v>55000</v>
      </c>
      <c r="D81" s="21">
        <v>46527</v>
      </c>
      <c r="E81" s="21">
        <v>33536</v>
      </c>
      <c r="F81" s="32">
        <f t="shared" si="2"/>
        <v>60.974545454545456</v>
      </c>
      <c r="G81" s="32">
        <f t="shared" si="3"/>
        <v>72.0785780299611</v>
      </c>
    </row>
    <row r="82" spans="1:9" ht="18.75" customHeight="1">
      <c r="A82" s="15" t="s">
        <v>179</v>
      </c>
      <c r="B82" s="16" t="s">
        <v>128</v>
      </c>
      <c r="C82" s="17">
        <f>SUM(C4,C5,C13,C20,C61,C68,C71,C75,C77,C79,C58,)</f>
        <v>140461100</v>
      </c>
      <c r="D82" s="17">
        <f>SUM(D4,D5,D13,D20,D61,D68,D71,D75,D77,D79,D58,)</f>
        <v>90226931</v>
      </c>
      <c r="E82" s="17">
        <f>SUM(E4,E5,E13,E20,E61,E68,E71,E75,E77,E79,E58,)</f>
        <v>82788716.83</v>
      </c>
      <c r="F82" s="14">
        <f t="shared" si="2"/>
        <v>58.94067242104754</v>
      </c>
      <c r="G82" s="14">
        <f t="shared" si="3"/>
        <v>91.75610420573875</v>
      </c>
      <c r="I82" s="55" t="e">
        <f>E82+#REF!</f>
        <v>#REF!</v>
      </c>
    </row>
    <row r="83" spans="1:249" s="10" customFormat="1" ht="18.75" customHeight="1">
      <c r="A83" s="37">
        <v>250311</v>
      </c>
      <c r="B83" s="20" t="s">
        <v>129</v>
      </c>
      <c r="C83" s="21">
        <v>4926762</v>
      </c>
      <c r="D83" s="21">
        <v>3514832</v>
      </c>
      <c r="E83" s="21">
        <v>3070973</v>
      </c>
      <c r="F83" s="32">
        <f t="shared" si="2"/>
        <v>62.33248125239255</v>
      </c>
      <c r="G83" s="32">
        <f t="shared" si="3"/>
        <v>87.37182886692734</v>
      </c>
      <c r="H83" s="51"/>
      <c r="I83" s="54"/>
      <c r="J83" s="57" t="e">
        <f>D83+#REF!+D85</f>
        <v>#REF!</v>
      </c>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row>
    <row r="84" spans="1:249" s="10" customFormat="1" ht="18.75" customHeight="1">
      <c r="A84" s="37">
        <v>250313</v>
      </c>
      <c r="B84" s="20" t="s">
        <v>250</v>
      </c>
      <c r="C84" s="21">
        <v>1825000</v>
      </c>
      <c r="D84" s="21">
        <v>1393700</v>
      </c>
      <c r="E84" s="21">
        <v>769600</v>
      </c>
      <c r="F84" s="32">
        <f t="shared" si="2"/>
        <v>42.16986301369863</v>
      </c>
      <c r="G84" s="32">
        <f t="shared" si="3"/>
        <v>55.219918203343624</v>
      </c>
      <c r="H84" s="51"/>
      <c r="I84" s="54"/>
      <c r="J84" s="57"/>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row>
    <row r="85" spans="1:249" s="10" customFormat="1" ht="24.75" customHeight="1">
      <c r="A85" s="37">
        <v>250315</v>
      </c>
      <c r="B85" s="20" t="s">
        <v>206</v>
      </c>
      <c r="C85" s="21">
        <v>113000</v>
      </c>
      <c r="D85" s="21">
        <v>113000</v>
      </c>
      <c r="E85" s="21">
        <v>91000</v>
      </c>
      <c r="F85" s="32">
        <f t="shared" si="2"/>
        <v>80.53097345132744</v>
      </c>
      <c r="G85" s="32">
        <f t="shared" si="3"/>
        <v>80.53097345132744</v>
      </c>
      <c r="H85" s="51"/>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c r="ID85" s="54"/>
      <c r="IE85" s="54"/>
      <c r="IF85" s="54"/>
      <c r="IG85" s="54"/>
      <c r="IH85" s="54"/>
      <c r="II85" s="54"/>
      <c r="IJ85" s="54"/>
      <c r="IK85" s="54"/>
      <c r="IL85" s="54"/>
      <c r="IM85" s="54"/>
      <c r="IN85" s="54"/>
      <c r="IO85" s="54"/>
    </row>
    <row r="86" spans="1:249" s="10" customFormat="1" ht="41.25" customHeight="1">
      <c r="A86" s="37">
        <v>250352</v>
      </c>
      <c r="B86" s="20" t="s">
        <v>188</v>
      </c>
      <c r="C86" s="21">
        <v>154700</v>
      </c>
      <c r="D86" s="21">
        <v>81500</v>
      </c>
      <c r="E86" s="21">
        <v>66500</v>
      </c>
      <c r="F86" s="32">
        <f t="shared" si="2"/>
        <v>42.98642533936652</v>
      </c>
      <c r="G86" s="32">
        <f t="shared" si="3"/>
        <v>81.59509202453987</v>
      </c>
      <c r="H86" s="51"/>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row>
    <row r="87" spans="1:249" s="10" customFormat="1" ht="41.25" customHeight="1">
      <c r="A87" s="37">
        <v>250380</v>
      </c>
      <c r="B87" s="20" t="s">
        <v>174</v>
      </c>
      <c r="C87" s="21">
        <v>525000</v>
      </c>
      <c r="D87" s="21">
        <v>525000</v>
      </c>
      <c r="E87" s="21">
        <v>5000</v>
      </c>
      <c r="F87" s="32">
        <f t="shared" si="2"/>
        <v>0.9523809523809524</v>
      </c>
      <c r="G87" s="32">
        <f t="shared" si="3"/>
        <v>0.9523809523809524</v>
      </c>
      <c r="H87" s="51"/>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c r="HW87" s="54"/>
      <c r="HX87" s="54"/>
      <c r="HY87" s="54"/>
      <c r="HZ87" s="54"/>
      <c r="IA87" s="54"/>
      <c r="IB87" s="54"/>
      <c r="IC87" s="54"/>
      <c r="ID87" s="54"/>
      <c r="IE87" s="54"/>
      <c r="IF87" s="54"/>
      <c r="IG87" s="54"/>
      <c r="IH87" s="54"/>
      <c r="II87" s="54"/>
      <c r="IJ87" s="54"/>
      <c r="IK87" s="54"/>
      <c r="IL87" s="54"/>
      <c r="IM87" s="54"/>
      <c r="IN87" s="54"/>
      <c r="IO87" s="54"/>
    </row>
    <row r="88" spans="1:10" ht="24.75" customHeight="1">
      <c r="A88" s="36">
        <v>900203</v>
      </c>
      <c r="B88" s="16" t="s">
        <v>130</v>
      </c>
      <c r="C88" s="17">
        <f>SUM(C82:C87)</f>
        <v>148005562</v>
      </c>
      <c r="D88" s="17">
        <f>SUM(D82:D87)</f>
        <v>95854963</v>
      </c>
      <c r="E88" s="17">
        <f>SUM(E82:E87)</f>
        <v>86791789.83</v>
      </c>
      <c r="F88" s="14">
        <f t="shared" si="2"/>
        <v>58.64089744816482</v>
      </c>
      <c r="G88" s="14">
        <f t="shared" si="3"/>
        <v>90.54490984467857</v>
      </c>
      <c r="I88" s="56">
        <f>112724026.12-E88</f>
        <v>25932236.290000007</v>
      </c>
      <c r="J88" s="58" t="e">
        <f>D88+D91-'1 Доходи'!#REF!</f>
        <v>#REF!</v>
      </c>
    </row>
    <row r="89" spans="1:7" ht="18.75">
      <c r="A89" s="37"/>
      <c r="B89" s="16" t="s">
        <v>131</v>
      </c>
      <c r="C89" s="21">
        <f>C90+C91</f>
        <v>70000</v>
      </c>
      <c r="D89" s="21">
        <f>D91+D90</f>
        <v>35000</v>
      </c>
      <c r="E89" s="21">
        <f>E91</f>
        <v>5000</v>
      </c>
      <c r="F89" s="32">
        <f t="shared" si="2"/>
        <v>7.142857142857142</v>
      </c>
      <c r="G89" s="32">
        <v>0</v>
      </c>
    </row>
    <row r="90" spans="1:7" ht="18.75">
      <c r="A90" s="37">
        <v>250903</v>
      </c>
      <c r="B90" s="20" t="s">
        <v>132</v>
      </c>
      <c r="C90" s="21">
        <v>20000</v>
      </c>
      <c r="D90" s="21">
        <v>20000</v>
      </c>
      <c r="E90" s="21">
        <v>0</v>
      </c>
      <c r="F90" s="32">
        <f t="shared" si="2"/>
        <v>0</v>
      </c>
      <c r="G90" s="32">
        <v>0</v>
      </c>
    </row>
    <row r="91" spans="1:7" ht="24.75" customHeight="1">
      <c r="A91" s="59">
        <v>250911</v>
      </c>
      <c r="B91" s="60" t="s">
        <v>133</v>
      </c>
      <c r="C91" s="25">
        <v>50000</v>
      </c>
      <c r="D91" s="25">
        <v>15000</v>
      </c>
      <c r="E91" s="25">
        <v>5000</v>
      </c>
      <c r="F91" s="32">
        <f t="shared" si="2"/>
        <v>10</v>
      </c>
      <c r="G91" s="32">
        <v>0</v>
      </c>
    </row>
    <row r="92" spans="1:7" ht="20.25">
      <c r="A92" s="7"/>
      <c r="B92" s="61" t="s">
        <v>1</v>
      </c>
      <c r="C92" s="62"/>
      <c r="D92" s="62"/>
      <c r="E92" s="62"/>
      <c r="F92" s="14"/>
      <c r="G92" s="14"/>
    </row>
    <row r="93" spans="1:7" ht="18.75">
      <c r="A93" s="11" t="s">
        <v>134</v>
      </c>
      <c r="B93" s="12" t="s">
        <v>135</v>
      </c>
      <c r="C93" s="13">
        <v>37000</v>
      </c>
      <c r="D93" s="13">
        <v>19500</v>
      </c>
      <c r="E93" s="13">
        <v>17766</v>
      </c>
      <c r="F93" s="14">
        <f t="shared" si="2"/>
        <v>48.016216216216215</v>
      </c>
      <c r="G93" s="14">
        <v>0</v>
      </c>
    </row>
    <row r="94" spans="1:7" ht="18" customHeight="1">
      <c r="A94" s="15" t="s">
        <v>5</v>
      </c>
      <c r="B94" s="16" t="s">
        <v>6</v>
      </c>
      <c r="C94" s="17">
        <f>C95+C96</f>
        <v>1947252</v>
      </c>
      <c r="D94" s="17">
        <f>SUM(D95:D96)</f>
        <v>578750</v>
      </c>
      <c r="E94" s="17">
        <f>E95</f>
        <v>1284178</v>
      </c>
      <c r="F94" s="14">
        <f t="shared" si="2"/>
        <v>65.94821830970002</v>
      </c>
      <c r="G94" s="14">
        <f t="shared" si="3"/>
        <v>221.88820734341252</v>
      </c>
    </row>
    <row r="95" spans="1:7" ht="21" customHeight="1">
      <c r="A95" s="19" t="s">
        <v>7</v>
      </c>
      <c r="B95" s="20" t="s">
        <v>136</v>
      </c>
      <c r="C95" s="21">
        <v>1814052</v>
      </c>
      <c r="D95" s="21">
        <v>445550</v>
      </c>
      <c r="E95" s="21">
        <v>1284178</v>
      </c>
      <c r="F95" s="32">
        <f t="shared" si="2"/>
        <v>70.79058373188862</v>
      </c>
      <c r="G95" s="32">
        <f t="shared" si="3"/>
        <v>288.22309505106045</v>
      </c>
    </row>
    <row r="96" spans="1:7" ht="21" customHeight="1">
      <c r="A96" s="19" t="s">
        <v>245</v>
      </c>
      <c r="B96" s="20" t="s">
        <v>246</v>
      </c>
      <c r="C96" s="21">
        <v>133200</v>
      </c>
      <c r="D96" s="21">
        <v>133200</v>
      </c>
      <c r="E96" s="21"/>
      <c r="F96" s="32"/>
      <c r="G96" s="32"/>
    </row>
    <row r="97" spans="1:7" ht="21" customHeight="1">
      <c r="A97" s="15" t="s">
        <v>21</v>
      </c>
      <c r="B97" s="16" t="s">
        <v>137</v>
      </c>
      <c r="C97" s="17">
        <f>C98+C99+C100</f>
        <v>1646099</v>
      </c>
      <c r="D97" s="17">
        <f>D98+D99+D100</f>
        <v>926196</v>
      </c>
      <c r="E97" s="38">
        <f>E98+E99+E100</f>
        <v>847414</v>
      </c>
      <c r="F97" s="14">
        <f t="shared" si="2"/>
        <v>51.48013576340183</v>
      </c>
      <c r="G97" s="14">
        <f t="shared" si="3"/>
        <v>91.49402502278136</v>
      </c>
    </row>
    <row r="98" spans="1:7" ht="21" customHeight="1">
      <c r="A98" s="19" t="s">
        <v>23</v>
      </c>
      <c r="B98" s="20" t="s">
        <v>24</v>
      </c>
      <c r="C98" s="21">
        <v>1574982</v>
      </c>
      <c r="D98" s="21">
        <v>855200</v>
      </c>
      <c r="E98" s="21">
        <v>841299</v>
      </c>
      <c r="F98" s="32">
        <f t="shared" si="2"/>
        <v>53.41641999718092</v>
      </c>
      <c r="G98" s="32">
        <f t="shared" si="3"/>
        <v>98.37453227315248</v>
      </c>
    </row>
    <row r="99" spans="1:7" ht="21" customHeight="1">
      <c r="A99" s="19" t="s">
        <v>180</v>
      </c>
      <c r="B99" s="20" t="s">
        <v>182</v>
      </c>
      <c r="C99" s="21">
        <v>50121</v>
      </c>
      <c r="D99" s="21">
        <v>50000</v>
      </c>
      <c r="E99" s="21">
        <v>119</v>
      </c>
      <c r="F99" s="14">
        <f t="shared" si="2"/>
        <v>0.23742543045829093</v>
      </c>
      <c r="G99" s="14">
        <f t="shared" si="3"/>
        <v>0.23800000000000002</v>
      </c>
    </row>
    <row r="100" spans="1:7" ht="21" customHeight="1">
      <c r="A100" s="19" t="s">
        <v>181</v>
      </c>
      <c r="B100" s="20" t="s">
        <v>183</v>
      </c>
      <c r="C100" s="21">
        <v>20996</v>
      </c>
      <c r="D100" s="21">
        <v>20996</v>
      </c>
      <c r="E100" s="21">
        <v>5996</v>
      </c>
      <c r="F100" s="14">
        <f t="shared" si="2"/>
        <v>28.55782053724519</v>
      </c>
      <c r="G100" s="32">
        <f t="shared" si="3"/>
        <v>28.55782053724519</v>
      </c>
    </row>
    <row r="101" spans="1:7" ht="18.75">
      <c r="A101" s="15" t="s">
        <v>29</v>
      </c>
      <c r="B101" s="16" t="s">
        <v>138</v>
      </c>
      <c r="C101" s="17">
        <f>C103+C102</f>
        <v>282502</v>
      </c>
      <c r="D101" s="17">
        <f>D103+D102</f>
        <v>130000</v>
      </c>
      <c r="E101" s="17">
        <f>E103</f>
        <v>73609</v>
      </c>
      <c r="F101" s="14">
        <f t="shared" si="2"/>
        <v>26.056098717885185</v>
      </c>
      <c r="G101" s="14"/>
    </row>
    <row r="102" spans="1:7" ht="18.75">
      <c r="A102" s="15" t="s">
        <v>87</v>
      </c>
      <c r="B102" s="20" t="s">
        <v>247</v>
      </c>
      <c r="C102" s="21">
        <v>99500</v>
      </c>
      <c r="D102" s="17">
        <v>40000</v>
      </c>
      <c r="E102" s="17"/>
      <c r="F102" s="14"/>
      <c r="G102" s="14"/>
    </row>
    <row r="103" spans="1:7" ht="19.5" customHeight="1">
      <c r="A103" s="19" t="s">
        <v>97</v>
      </c>
      <c r="B103" s="20" t="s">
        <v>139</v>
      </c>
      <c r="C103" s="21">
        <v>183002</v>
      </c>
      <c r="D103" s="69">
        <v>90000</v>
      </c>
      <c r="E103" s="21">
        <v>73609</v>
      </c>
      <c r="F103" s="32">
        <f t="shared" si="2"/>
        <v>40.223057671500854</v>
      </c>
      <c r="G103" s="32"/>
    </row>
    <row r="104" spans="1:7" ht="22.5" customHeight="1">
      <c r="A104" s="15" t="s">
        <v>140</v>
      </c>
      <c r="B104" s="16" t="s">
        <v>141</v>
      </c>
      <c r="C104" s="17">
        <f>SUM(C105:C107)</f>
        <v>165003</v>
      </c>
      <c r="D104" s="17">
        <f>SUM(D105:D107)</f>
        <v>75750</v>
      </c>
      <c r="E104" s="17">
        <f>SUM(E105:E107)</f>
        <v>50428</v>
      </c>
      <c r="F104" s="14">
        <f t="shared" si="2"/>
        <v>30.56186857208657</v>
      </c>
      <c r="G104" s="14">
        <f t="shared" si="3"/>
        <v>66.57161716171616</v>
      </c>
    </row>
    <row r="105" spans="1:7" ht="17.25" customHeight="1">
      <c r="A105" s="19" t="s">
        <v>142</v>
      </c>
      <c r="B105" s="20" t="s">
        <v>109</v>
      </c>
      <c r="C105" s="21">
        <v>86802</v>
      </c>
      <c r="D105" s="21">
        <v>43650</v>
      </c>
      <c r="E105" s="21">
        <v>16262</v>
      </c>
      <c r="F105" s="32">
        <f t="shared" si="2"/>
        <v>18.734591368862468</v>
      </c>
      <c r="G105" s="14"/>
    </row>
    <row r="106" spans="1:7" ht="22.5" customHeight="1">
      <c r="A106" s="19" t="s">
        <v>143</v>
      </c>
      <c r="B106" s="20" t="s">
        <v>111</v>
      </c>
      <c r="C106" s="21">
        <v>29677</v>
      </c>
      <c r="D106" s="21">
        <v>11800</v>
      </c>
      <c r="E106" s="21">
        <v>2449</v>
      </c>
      <c r="F106" s="32">
        <f t="shared" si="2"/>
        <v>8.252181824308387</v>
      </c>
      <c r="G106" s="14"/>
    </row>
    <row r="107" spans="1:7" ht="21.75" customHeight="1">
      <c r="A107" s="19" t="s">
        <v>144</v>
      </c>
      <c r="B107" s="20" t="s">
        <v>112</v>
      </c>
      <c r="C107" s="21">
        <v>48524</v>
      </c>
      <c r="D107" s="21">
        <v>20300</v>
      </c>
      <c r="E107" s="21">
        <v>31717</v>
      </c>
      <c r="F107" s="32">
        <f t="shared" si="2"/>
        <v>65.36353144835545</v>
      </c>
      <c r="G107" s="113" t="s">
        <v>220</v>
      </c>
    </row>
    <row r="108" spans="1:7" ht="24" customHeight="1">
      <c r="A108" s="39" t="s">
        <v>145</v>
      </c>
      <c r="B108" s="40" t="s">
        <v>146</v>
      </c>
      <c r="C108" s="41">
        <f>C109+C110</f>
        <v>8676835</v>
      </c>
      <c r="D108" s="41">
        <f>D109+D110</f>
        <v>8676835</v>
      </c>
      <c r="E108" s="41">
        <f>E109+E110</f>
        <v>7198755</v>
      </c>
      <c r="F108" s="14">
        <f t="shared" si="2"/>
        <v>82.96521715579472</v>
      </c>
      <c r="G108" s="14">
        <f t="shared" si="3"/>
        <v>82.96521715579472</v>
      </c>
    </row>
    <row r="109" spans="1:7" ht="24" customHeight="1">
      <c r="A109" s="19" t="s">
        <v>147</v>
      </c>
      <c r="B109" s="20" t="s">
        <v>148</v>
      </c>
      <c r="C109" s="21">
        <v>88935</v>
      </c>
      <c r="D109" s="21">
        <v>88935</v>
      </c>
      <c r="E109" s="21">
        <v>58935</v>
      </c>
      <c r="F109" s="32"/>
      <c r="G109" s="32">
        <f t="shared" si="3"/>
        <v>66.26749873503121</v>
      </c>
    </row>
    <row r="110" spans="1:7" ht="20.25" customHeight="1">
      <c r="A110" s="19" t="s">
        <v>149</v>
      </c>
      <c r="B110" s="20" t="s">
        <v>150</v>
      </c>
      <c r="C110" s="21">
        <v>8587900</v>
      </c>
      <c r="D110" s="21">
        <v>8587900</v>
      </c>
      <c r="E110" s="21">
        <v>7139820</v>
      </c>
      <c r="F110" s="32">
        <f t="shared" si="2"/>
        <v>83.13813621490702</v>
      </c>
      <c r="G110" s="32">
        <f t="shared" si="3"/>
        <v>83.13813621490702</v>
      </c>
    </row>
    <row r="111" spans="1:7" ht="20.25" customHeight="1">
      <c r="A111" s="19" t="s">
        <v>248</v>
      </c>
      <c r="B111" s="20" t="s">
        <v>249</v>
      </c>
      <c r="C111" s="21">
        <v>773100</v>
      </c>
      <c r="D111" s="21">
        <v>331100</v>
      </c>
      <c r="E111" s="21"/>
      <c r="F111" s="32">
        <f t="shared" si="2"/>
        <v>0</v>
      </c>
      <c r="G111" s="32"/>
    </row>
    <row r="112" spans="1:7" ht="20.25" customHeight="1">
      <c r="A112" s="15" t="s">
        <v>207</v>
      </c>
      <c r="B112" s="20" t="s">
        <v>208</v>
      </c>
      <c r="C112" s="21">
        <v>722443</v>
      </c>
      <c r="D112" s="21">
        <v>722443</v>
      </c>
      <c r="E112" s="21">
        <v>491512</v>
      </c>
      <c r="F112" s="32">
        <f t="shared" si="2"/>
        <v>68.03471000480315</v>
      </c>
      <c r="G112" s="32">
        <f t="shared" si="3"/>
        <v>68.03471000480315</v>
      </c>
    </row>
    <row r="113" spans="1:7" ht="20.25" customHeight="1">
      <c r="A113" s="19" t="s">
        <v>204</v>
      </c>
      <c r="B113" s="20" t="s">
        <v>205</v>
      </c>
      <c r="C113" s="21"/>
      <c r="D113" s="21">
        <v>517200</v>
      </c>
      <c r="E113" s="21">
        <v>186100</v>
      </c>
      <c r="F113" s="32"/>
      <c r="G113" s="32">
        <f t="shared" si="3"/>
        <v>35.98221191028615</v>
      </c>
    </row>
    <row r="114" spans="1:7" ht="20.25" customHeight="1">
      <c r="A114" s="19" t="s">
        <v>189</v>
      </c>
      <c r="B114" s="20" t="s">
        <v>174</v>
      </c>
      <c r="C114" s="21"/>
      <c r="D114" s="21">
        <v>777215</v>
      </c>
      <c r="E114" s="21">
        <v>30000</v>
      </c>
      <c r="F114" s="32"/>
      <c r="G114" s="32">
        <f t="shared" si="3"/>
        <v>3.859935796401253</v>
      </c>
    </row>
    <row r="115" spans="1:9" ht="18.75">
      <c r="A115" s="37"/>
      <c r="B115" s="16" t="s">
        <v>151</v>
      </c>
      <c r="C115" s="17">
        <f>SUM(C93,,C94,C97,C101,C104,C108,C113,C112,C111)</f>
        <v>14250234</v>
      </c>
      <c r="D115" s="17">
        <f>SUM(D93,,D94,D97,D101,D104,D108,D113,D114,D112,D111)</f>
        <v>12754989</v>
      </c>
      <c r="E115" s="17">
        <f>SUM(E93,,E94,E97,E101,E104,E108,E113,E114,E112)</f>
        <v>10179762</v>
      </c>
      <c r="F115" s="14">
        <f t="shared" si="2"/>
        <v>71.43575326552532</v>
      </c>
      <c r="G115" s="14">
        <f t="shared" si="3"/>
        <v>79.8100413885108</v>
      </c>
      <c r="I115" s="56"/>
    </row>
    <row r="116" spans="1:7" ht="18.75">
      <c r="A116" s="37"/>
      <c r="B116" s="16" t="s">
        <v>152</v>
      </c>
      <c r="C116" s="17">
        <f>C117+C118</f>
        <v>0</v>
      </c>
      <c r="D116" s="17">
        <f>D117+D118</f>
        <v>0</v>
      </c>
      <c r="E116" s="17">
        <v>0</v>
      </c>
      <c r="F116" s="14">
        <v>0</v>
      </c>
      <c r="G116" s="14">
        <v>0</v>
      </c>
    </row>
    <row r="117" spans="1:7" ht="21" customHeight="1">
      <c r="A117" s="37">
        <v>250911</v>
      </c>
      <c r="B117" s="20" t="s">
        <v>133</v>
      </c>
      <c r="C117" s="68">
        <v>90000</v>
      </c>
      <c r="D117" s="49">
        <v>30000</v>
      </c>
      <c r="E117" s="21">
        <v>0</v>
      </c>
      <c r="F117" s="32">
        <f t="shared" si="2"/>
        <v>0</v>
      </c>
      <c r="G117" s="32">
        <v>0</v>
      </c>
    </row>
    <row r="118" spans="1:7" ht="20.25" customHeight="1">
      <c r="A118" s="37">
        <v>250912</v>
      </c>
      <c r="B118" s="20" t="s">
        <v>153</v>
      </c>
      <c r="C118" s="68">
        <v>-90000</v>
      </c>
      <c r="D118" s="49">
        <v>-30000</v>
      </c>
      <c r="E118" s="21">
        <v>0</v>
      </c>
      <c r="F118" s="32">
        <f t="shared" si="2"/>
        <v>0</v>
      </c>
      <c r="G118" s="32">
        <v>0</v>
      </c>
    </row>
    <row r="119" spans="1:7" ht="24" customHeight="1">
      <c r="A119" s="42"/>
      <c r="B119" s="50" t="s">
        <v>154</v>
      </c>
      <c r="C119" s="17">
        <f>C88+C115</f>
        <v>162255796</v>
      </c>
      <c r="D119" s="17">
        <f>D88+D115</f>
        <v>108609952</v>
      </c>
      <c r="E119" s="17">
        <f>E88+E115</f>
        <v>96971551.83</v>
      </c>
      <c r="F119" s="14">
        <f t="shared" si="2"/>
        <v>59.764615021826394</v>
      </c>
      <c r="G119" s="14">
        <f t="shared" si="3"/>
        <v>89.2842230792994</v>
      </c>
    </row>
    <row r="120" spans="1:7" ht="24" customHeight="1">
      <c r="A120" s="43"/>
      <c r="B120" s="74"/>
      <c r="C120" s="47"/>
      <c r="D120" s="47"/>
      <c r="E120" s="47"/>
      <c r="F120" s="75"/>
      <c r="G120" s="75"/>
    </row>
    <row r="121" spans="1:7" ht="24" customHeight="1">
      <c r="A121" s="43"/>
      <c r="B121" s="74"/>
      <c r="C121" s="47"/>
      <c r="D121" s="47"/>
      <c r="E121" s="47"/>
      <c r="F121" s="75"/>
      <c r="G121" s="75"/>
    </row>
    <row r="122" spans="1:6" ht="18.75">
      <c r="A122" s="43"/>
      <c r="B122" s="44"/>
      <c r="C122" s="47"/>
      <c r="D122" s="45"/>
      <c r="E122" s="45"/>
      <c r="F122" s="45"/>
    </row>
    <row r="123" spans="2:5" ht="18.75">
      <c r="B123" s="144" t="s">
        <v>252</v>
      </c>
      <c r="C123" s="47"/>
      <c r="D123" s="72"/>
      <c r="E123" s="3"/>
    </row>
    <row r="124" spans="2:8" ht="18.75">
      <c r="B124" s="145" t="s">
        <v>251</v>
      </c>
      <c r="C124" s="47"/>
      <c r="D124" s="72"/>
      <c r="E124" s="3"/>
      <c r="F124" s="1" t="s">
        <v>253</v>
      </c>
      <c r="H124" s="51">
        <v>5</v>
      </c>
    </row>
    <row r="125" ht="18.75">
      <c r="C125" s="47"/>
    </row>
    <row r="126" spans="3:4" ht="15.75">
      <c r="C126" s="48"/>
      <c r="D126" s="48" t="e">
        <f>'1 Доходи'!#REF!-'2 Видатки'!D119</f>
        <v>#REF!</v>
      </c>
    </row>
    <row r="127" ht="15.75">
      <c r="D127" s="77" t="e">
        <f>D7+D19+D21+D22+(D23:D47)+D57+D75+D86</f>
        <v>#VALUE!</v>
      </c>
    </row>
    <row r="128" spans="3:6" ht="18.75">
      <c r="C128" s="48"/>
      <c r="D128" s="73">
        <f>SUM(D21:D47)+D57+D76+D19+D7-D46</f>
        <v>26976222</v>
      </c>
      <c r="E128" s="73">
        <f>SUM(E21:E47)+E57+E76+E19+E7-E46</f>
        <v>26151296.37</v>
      </c>
      <c r="F128" s="46">
        <f>E128+E83+E85+E86</f>
        <v>29379769.37</v>
      </c>
    </row>
    <row r="129" spans="5:6" ht="15.75">
      <c r="E129" s="46">
        <f>E88-E128</f>
        <v>60640493.45999999</v>
      </c>
      <c r="F129" s="46">
        <f>E88-F128</f>
        <v>57412020.45999999</v>
      </c>
    </row>
    <row r="130" spans="2:4" ht="15.75">
      <c r="B130" s="4" t="s">
        <v>155</v>
      </c>
      <c r="C130" s="48"/>
      <c r="D130" s="48"/>
    </row>
    <row r="132" spans="3:7" ht="15.75">
      <c r="C132" s="1" t="s">
        <v>239</v>
      </c>
      <c r="D132" s="46">
        <f>C7+C19+C21+C22+C23+C24+C25+C26+C27+C28+C29+C30+C31+C32+C33+C34+C35+C36+C37+C38+C39+C40+C41+C42+C43+C44+C45+C47+C57+C76</f>
        <v>48308700</v>
      </c>
      <c r="E132" s="46">
        <f>D7+D19+D21+D22+D23+D24+D25+D26+D27+D28+D29+D30+D31+D32+D33+D34+D35+D36+D37+D38+D39+D40+D41+D42+D43+D44+D45+D47+D57+D76</f>
        <v>26976222</v>
      </c>
      <c r="F132" s="140">
        <f>E7+E19+E21+E22+E23+E24+E25+E26+E27+E28+E29+E30+E31+E32+E33+E34+E35+E36+E37+E38+E39+E40+E41+E42+E43+E44+E45+E47+E57+E76</f>
        <v>26151296.37</v>
      </c>
      <c r="G132" s="46"/>
    </row>
    <row r="133" spans="4:5" ht="15.75">
      <c r="D133" s="46"/>
      <c r="E133" s="46"/>
    </row>
    <row r="134" ht="15.75">
      <c r="C134" s="1" t="s">
        <v>240</v>
      </c>
    </row>
    <row r="135" spans="3:7" ht="15.75">
      <c r="C135" s="46"/>
      <c r="D135" s="46">
        <f>C88-D132</f>
        <v>99696862</v>
      </c>
      <c r="E135" s="46">
        <f>D88-E132</f>
        <v>68878741</v>
      </c>
      <c r="F135" s="46">
        <f>E88-F132</f>
        <v>60640493.45999999</v>
      </c>
      <c r="G135" s="46"/>
    </row>
    <row r="137" spans="4:6" ht="15.75">
      <c r="D137" s="46">
        <f>C82-D132</f>
        <v>92152400</v>
      </c>
      <c r="E137" s="46">
        <f>D82-E132</f>
        <v>63250709</v>
      </c>
      <c r="F137" s="46">
        <f>E82-F132</f>
        <v>56637420.45999999</v>
      </c>
    </row>
  </sheetData>
  <sheetProtection/>
  <printOptions/>
  <pageMargins left="0.7874015748031497" right="0.3937007874015748" top="0.3937007874015748" bottom="0.3937007874015748" header="0.31496062992125984" footer="0.35433070866141736"/>
  <pageSetup horizontalDpi="600" verticalDpi="600" orientation="landscape" paperSize="9" scale="49" r:id="rId3"/>
  <rowBreaks count="2" manualBreakCount="2">
    <brk id="30"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2012-08-15T11:28:21Z</cp:lastPrinted>
  <dcterms:created xsi:type="dcterms:W3CDTF">2002-12-06T14:14:06Z</dcterms:created>
  <dcterms:modified xsi:type="dcterms:W3CDTF">2012-08-15T11:33:25Z</dcterms:modified>
  <cp:category/>
  <cp:version/>
  <cp:contentType/>
  <cp:contentStatus/>
</cp:coreProperties>
</file>